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2120" windowHeight="3720" activeTab="3"/>
  </bookViews>
  <sheets>
    <sheet name="TAB I" sheetId="1" r:id="rId1"/>
    <sheet name="TAB II." sheetId="2" r:id="rId2"/>
    <sheet name="TAB III" sheetId="3" r:id="rId3"/>
    <sheet name="TAB IV" sheetId="4" r:id="rId4"/>
    <sheet name="Poznámky" sheetId="5" state="hidden" r:id="rId5"/>
    <sheet name="VYSVĚTLIVKY" sheetId="6" state="hidden" r:id="rId6"/>
  </sheets>
  <definedNames>
    <definedName name="_xlnm.Print_Area" localSheetId="4">'Poznámky'!$A$1:$D$28</definedName>
    <definedName name="_xlnm.Print_Area" localSheetId="0">'TAB I'!$A$1:$M$34</definedName>
    <definedName name="_xlnm.Print_Area" localSheetId="1">'TAB II.'!$A$1:$O$37</definedName>
    <definedName name="_xlnm.Print_Area" localSheetId="2">'TAB III'!$A$1:$M$71</definedName>
    <definedName name="_xlnm.Print_Area" localSheetId="3">'TAB IV'!$A$1:$M$70</definedName>
  </definedNames>
  <calcPr fullCalcOnLoad="1"/>
</workbook>
</file>

<file path=xl/sharedStrings.xml><?xml version="1.0" encoding="utf-8"?>
<sst xmlns="http://schemas.openxmlformats.org/spreadsheetml/2006/main" count="413" uniqueCount="231">
  <si>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</si>
  <si>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</si>
  <si>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</si>
  <si>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</si>
  <si>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</si>
  <si>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</si>
  <si>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</si>
  <si>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</si>
  <si>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</si>
  <si>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%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</si>
  <si>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</si>
  <si>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</si>
  <si>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</si>
  <si>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</si>
  <si>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</si>
  <si>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</si>
  <si>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</si>
  <si>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</si>
  <si>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</si>
  <si>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</si>
  <si>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</si>
  <si>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</si>
  <si>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IC</t>
  </si>
  <si>
    <t>IS CMTF</t>
  </si>
  <si>
    <t xml:space="preserve">IS FTK </t>
  </si>
  <si>
    <t>IS PF</t>
  </si>
  <si>
    <t>IS PřF</t>
  </si>
  <si>
    <t>Počet zaregistrovaných čtenářů - podle fakult</t>
  </si>
  <si>
    <t>TUZEMSKÉ</t>
  </si>
  <si>
    <t>ZAHRANIČNÍ</t>
  </si>
  <si>
    <t>VAZBA</t>
  </si>
  <si>
    <t>OSTATNÍ</t>
  </si>
  <si>
    <t>ÚBYTKY</t>
  </si>
  <si>
    <t>TUZEMSKÉ - POČET TITULŮ</t>
  </si>
  <si>
    <t>ZAHRANIČNÍ - POČET TITULŮ</t>
  </si>
  <si>
    <t>CELKEM - POČET SVAZKŮ</t>
  </si>
  <si>
    <t>CELKEM -                          POČET TITULŮ</t>
  </si>
  <si>
    <t>AV  MATERIÁLY</t>
  </si>
  <si>
    <t>POČET STUDOVEN</t>
  </si>
  <si>
    <t>POČET XEROKOPIÍ</t>
  </si>
  <si>
    <t>POČET STUD.</t>
  </si>
  <si>
    <t>PdF-stud.</t>
  </si>
  <si>
    <t>AV  MATER.</t>
  </si>
  <si>
    <t>SOFTWARE</t>
  </si>
  <si>
    <t>PRACOVIŠTĚ</t>
  </si>
  <si>
    <t>IS FTK</t>
  </si>
  <si>
    <t>VYŠŠÍ STŘEDNÍ ŠKOLA</t>
  </si>
  <si>
    <t>POČET AKCÍ</t>
  </si>
  <si>
    <t xml:space="preserve">ÚČAST </t>
  </si>
  <si>
    <t>IS FF</t>
  </si>
  <si>
    <t>Tištěné materiály</t>
  </si>
  <si>
    <t>FAKULTY +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</si>
  <si>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</si>
  <si>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</si>
  <si>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</si>
  <si>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</si>
  <si>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</si>
  <si>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</si>
  <si>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</si>
  <si>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</si>
  <si>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OSOBNÍ POČÍTAČE</t>
  </si>
  <si>
    <t>SERVERY</t>
  </si>
  <si>
    <t>FAKULTA</t>
  </si>
  <si>
    <t>NETIŠTĚNÉ MATERIÁLY CELKEM</t>
  </si>
  <si>
    <t>ÚK - registr.</t>
  </si>
  <si>
    <t>ÚK-zkatalog.</t>
  </si>
  <si>
    <r>
      <t xml:space="preserve">VYSOKÁ ŠKOLA               </t>
    </r>
    <r>
      <rPr>
        <sz val="6"/>
        <rFont val="Arial CE"/>
        <family val="2"/>
      </rPr>
      <t>KNIHOVNÍK                NEKNIHOVNÍK</t>
    </r>
  </si>
  <si>
    <r>
      <t xml:space="preserve">STŘEDNÍ ŠKOLA            </t>
    </r>
    <r>
      <rPr>
        <sz val="6"/>
        <rFont val="Arial CE"/>
        <family val="2"/>
      </rPr>
      <t>KNIHOVNÍK            NEKNIHOVNÍK</t>
    </r>
  </si>
  <si>
    <t>UČEBNÍ OBOR</t>
  </si>
  <si>
    <t>KOPÍRKY (vlastnictví)</t>
  </si>
  <si>
    <t>Vzdělávací a výchovné akce</t>
  </si>
  <si>
    <t>Výpočetní technika</t>
  </si>
  <si>
    <t>FAKULTY CELKEM</t>
  </si>
  <si>
    <t>RETROKATA -LOGIZACE</t>
  </si>
  <si>
    <t>STATISTICKÉ TABULKY</t>
  </si>
  <si>
    <r>
      <t xml:space="preserve">Počet studentů na jednotlivých fakultách - </t>
    </r>
    <r>
      <rPr>
        <sz val="10"/>
        <rFont val="Arial CE"/>
        <family val="2"/>
      </rPr>
      <t>z matriky (CVT- Kvasničková, Rogl)</t>
    </r>
  </si>
  <si>
    <t>Tab. II</t>
  </si>
  <si>
    <r>
      <t>a) Tištěné materiály</t>
    </r>
    <r>
      <rPr>
        <sz val="10"/>
        <rFont val="Arial CE"/>
        <family val="0"/>
      </rPr>
      <t xml:space="preserve"> - akvizice</t>
    </r>
  </si>
  <si>
    <t xml:space="preserve">a) Knihovní jednotky vedené v přírůstkových seznamech </t>
  </si>
  <si>
    <t>b) Periodická literatura</t>
  </si>
  <si>
    <t>Informační materiály</t>
  </si>
  <si>
    <r>
      <t>b) Netištěné materiály</t>
    </r>
    <r>
      <rPr>
        <sz val="10"/>
        <rFont val="Arial CE"/>
        <family val="0"/>
      </rPr>
      <t xml:space="preserve"> </t>
    </r>
  </si>
  <si>
    <t>AV materiály, CD-ROM - akvizice</t>
  </si>
  <si>
    <t>databáze, software - výsledovka čerpání rozpočtu</t>
  </si>
  <si>
    <r>
      <t xml:space="preserve">ostatní - </t>
    </r>
    <r>
      <rPr>
        <b/>
        <sz val="10"/>
        <rFont val="Arial CE"/>
        <family val="2"/>
      </rPr>
      <t xml:space="preserve">? </t>
    </r>
    <r>
      <rPr>
        <sz val="10"/>
        <rFont val="Arial CE"/>
        <family val="2"/>
      </rPr>
      <t>- uvést do poznámky pod tabulkou, co toto pole zahrnuje</t>
    </r>
  </si>
  <si>
    <t>Retrokatalogizace se NEZAPOČÍTÁVÁ do přírůstku</t>
  </si>
  <si>
    <r>
      <t xml:space="preserve">Tuzemské - počet titulů </t>
    </r>
    <r>
      <rPr>
        <sz val="10"/>
        <rFont val="Arial CE"/>
        <family val="2"/>
      </rPr>
      <t xml:space="preserve">- počet </t>
    </r>
    <r>
      <rPr>
        <sz val="9"/>
        <rFont val="Arial CE"/>
        <family val="2"/>
      </rPr>
      <t>OBJEDNANÝCH</t>
    </r>
    <r>
      <rPr>
        <sz val="10"/>
        <rFont val="Arial CE"/>
        <family val="2"/>
      </rPr>
      <t xml:space="preserve"> titulů</t>
    </r>
  </si>
  <si>
    <r>
      <t>Zahraniční - počet titulů</t>
    </r>
    <r>
      <rPr>
        <sz val="10"/>
        <rFont val="Arial CE"/>
        <family val="0"/>
      </rPr>
      <t xml:space="preserve"> - počet </t>
    </r>
    <r>
      <rPr>
        <sz val="9"/>
        <rFont val="Arial CE"/>
        <family val="2"/>
      </rPr>
      <t>OBJEDNANÝCH</t>
    </r>
    <r>
      <rPr>
        <sz val="10"/>
        <rFont val="Arial CE"/>
        <family val="0"/>
      </rPr>
      <t xml:space="preserve"> titulů</t>
    </r>
  </si>
  <si>
    <r>
      <t>Celkem počet titulů</t>
    </r>
    <r>
      <rPr>
        <sz val="10"/>
        <rFont val="Arial CE"/>
        <family val="2"/>
      </rPr>
      <t xml:space="preserve"> - počet objednaných titulů + dary + výměna</t>
    </r>
  </si>
  <si>
    <t>Časopisy odebírané v roce ….</t>
  </si>
  <si>
    <t>Časopisy trvale uchovávané v IS a ÚK</t>
  </si>
  <si>
    <t>c) Netištěné informační materiály</t>
  </si>
  <si>
    <t>SLUŽBY</t>
  </si>
  <si>
    <r>
      <t>Počet ostatních rešerší</t>
    </r>
    <r>
      <rPr>
        <sz val="10"/>
        <rFont val="Arial CE"/>
        <family val="0"/>
      </rPr>
      <t xml:space="preserve"> - SDI a jiné</t>
    </r>
  </si>
  <si>
    <t>Uvádí se pouze ty dokumenty, které při nákupu prošly akvizicí KUP, nebo byly získány jiným způsobem (dar, výměna), ale zůstávají ve vlastnictví KUP.</t>
  </si>
  <si>
    <r>
      <t xml:space="preserve">Celkem počet svazků </t>
    </r>
    <r>
      <rPr>
        <sz val="10"/>
        <rFont val="Arial CE"/>
        <family val="2"/>
      </rPr>
      <t>- u nesvázaných časopisů se uvádí pravděpodobný počet svazků po svázání</t>
    </r>
  </si>
  <si>
    <r>
      <t xml:space="preserve">Kopírky - vlastnictví </t>
    </r>
    <r>
      <rPr>
        <sz val="10"/>
        <rFont val="Arial CE"/>
        <family val="2"/>
      </rPr>
      <t>- kopírky na IS, které nejsou majetkem fakulty a byly placeny z rozpočtu UP jsou majetkem KUP</t>
    </r>
  </si>
  <si>
    <t>které jsou v T-Series  (PřF!!!)</t>
  </si>
  <si>
    <t>BC</t>
  </si>
  <si>
    <t>IS PdF</t>
  </si>
  <si>
    <t>PŘÍRŮSTKY</t>
  </si>
  <si>
    <t xml:space="preserve">**NÁKUP            </t>
  </si>
  <si>
    <t>ÚK+IS+BC CELKEM</t>
  </si>
  <si>
    <t>FAKULTY+ÚK+       Britské centrum</t>
  </si>
  <si>
    <r>
      <t xml:space="preserve">TUZEMSKÉ - POČET TITULŮ  </t>
    </r>
    <r>
      <rPr>
        <i/>
        <sz val="6"/>
        <rFont val="Arial CE"/>
        <family val="2"/>
      </rPr>
      <t>(NÁKUP)</t>
    </r>
  </si>
  <si>
    <r>
      <t xml:space="preserve">ZAHRANIČNÍ - POČET TITULŮ   </t>
    </r>
    <r>
      <rPr>
        <i/>
        <sz val="6"/>
        <rFont val="Arial CE"/>
        <family val="2"/>
      </rPr>
      <t>(NÁKUP)</t>
    </r>
  </si>
  <si>
    <r>
      <t>*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Pokud je kopírka ve vlastnictví fakulty, zisk z reprografických služeb se odvání příslušné fakultě.</t>
    </r>
  </si>
  <si>
    <t>MONOGRAFIE (v KČ)</t>
  </si>
  <si>
    <t xml:space="preserve">                ČASOPISY (v KČ)</t>
  </si>
  <si>
    <t>DAR+GRANTY</t>
  </si>
  <si>
    <t xml:space="preserve">Počet studentů na fakultách </t>
  </si>
  <si>
    <t>nevyplňovat</t>
  </si>
  <si>
    <t>POČET EXKURZÍ</t>
  </si>
  <si>
    <t>Tabulka II a)</t>
  </si>
  <si>
    <t>vyplní každé středisko samo, za FF, PdF a ÚK - Z. Šuldová</t>
  </si>
  <si>
    <t>* Dokumenty získané nákupem, které prošly akvizicí KUP + náklady na výměnu</t>
  </si>
  <si>
    <t>Tabulka II b)</t>
  </si>
  <si>
    <t>Netištěné materiály</t>
  </si>
  <si>
    <t>Tabulka III a)</t>
  </si>
  <si>
    <t>Knihovní fondy</t>
  </si>
  <si>
    <t>ČASOPISY TRVALE UCHOVÁVANÉ v  ÚK, IS a BC</t>
  </si>
  <si>
    <t>Tabulka III b)</t>
  </si>
  <si>
    <t>periodická literatura</t>
  </si>
  <si>
    <t xml:space="preserve">POČET REŠERŠÍ </t>
  </si>
  <si>
    <t>SDI   PROFILY</t>
  </si>
  <si>
    <t>MMVS</t>
  </si>
  <si>
    <t>Služby</t>
  </si>
  <si>
    <t>Počet zaregistrovaných čtenářů</t>
  </si>
  <si>
    <t>Tabulka IV a)</t>
  </si>
  <si>
    <t>Tabulka IV b)</t>
  </si>
  <si>
    <t>Tabulka IV c)</t>
  </si>
  <si>
    <t>Tabulka IV d)</t>
  </si>
  <si>
    <t xml:space="preserve">Absenční výpůjčky podle knihoven </t>
  </si>
  <si>
    <t>I a)</t>
  </si>
  <si>
    <t>I b)</t>
  </si>
  <si>
    <t>I c)</t>
  </si>
  <si>
    <t>I d)</t>
  </si>
  <si>
    <t>Tabulka I b)</t>
  </si>
  <si>
    <t>Tabulka I c)</t>
  </si>
  <si>
    <t>II a)  Tištěné materiály - placeno z rozpočtu fakult * (v Kč)</t>
  </si>
  <si>
    <t xml:space="preserve">II b)  netištěné materiály </t>
  </si>
  <si>
    <t>III a) Knihovní jednotky vedené v přírůstkových seznamech</t>
  </si>
  <si>
    <t>III b)  periodická literatura</t>
  </si>
  <si>
    <t>III c) netištěné informační materiály (počet titulů)</t>
  </si>
  <si>
    <t>IV a)</t>
  </si>
  <si>
    <t>IV b)</t>
  </si>
  <si>
    <t>IV c)</t>
  </si>
  <si>
    <t>IV d)</t>
  </si>
  <si>
    <t>Údaje pod tabulkou IV d)</t>
  </si>
  <si>
    <t>*** Databáze jsou licenčně ošetřeny. Část databází je přístupná neomezeně pro celou UP,</t>
  </si>
  <si>
    <t xml:space="preserve">     některé jsou určeny jen pro určité fakulty.</t>
  </si>
  <si>
    <t>* Časopisy zakoupené pro FF jsou ve studovně ÚK</t>
  </si>
  <si>
    <t>** Časopisy zakoupené pro PdF jsou umístěny převážně na katedrách PdF</t>
  </si>
  <si>
    <t xml:space="preserve">             </t>
  </si>
  <si>
    <t xml:space="preserve">*** Dokumenty, které jsou vlastnictvím IC LF, nejsou od r. 2001 </t>
  </si>
  <si>
    <t xml:space="preserve">     uváděny ve statistice KUP (18713 dokumentů)</t>
  </si>
  <si>
    <r>
      <t xml:space="preserve">**  Všechny přírůstky fondu získané </t>
    </r>
    <r>
      <rPr>
        <sz val="10"/>
        <rFont val="Arial CE"/>
        <family val="2"/>
      </rPr>
      <t>nákupem nebo výměnou</t>
    </r>
  </si>
  <si>
    <t xml:space="preserve">     pro IS a ÚK jsou zpracovány v ÚK (viz Tab II a)</t>
  </si>
  <si>
    <t xml:space="preserve">     informačních středisek a  Britského centra</t>
  </si>
  <si>
    <t>*    Fond Knihovny UP je tvořen fondem Ústřední knihovny,</t>
  </si>
  <si>
    <t>VYTVOŘENÉ KNIHOVNOU</t>
  </si>
  <si>
    <t>LOKÁLNĚ INSTALOVANÉ</t>
  </si>
  <si>
    <t>Tabulka III c)</t>
  </si>
  <si>
    <r>
      <t xml:space="preserve">netištěné informační materiály </t>
    </r>
    <r>
      <rPr>
        <b/>
        <sz val="10"/>
        <rFont val="Arial CE"/>
        <family val="2"/>
      </rPr>
      <t>(počet titulů)</t>
    </r>
  </si>
  <si>
    <r>
      <t>AV MATERIÁLY</t>
    </r>
    <r>
      <rPr>
        <b/>
        <sz val="10"/>
        <rFont val="Arial CE"/>
        <family val="2"/>
      </rPr>
      <t xml:space="preserve"> - audiokazety, videokazety, hudební CD …</t>
    </r>
  </si>
  <si>
    <t>DATABÁZE:</t>
  </si>
  <si>
    <t xml:space="preserve">DATABÁZE </t>
  </si>
  <si>
    <t>VÝMĚNA + DAR + GRANTY</t>
  </si>
  <si>
    <t xml:space="preserve">CELKEM - POČET TITULŮ </t>
  </si>
  <si>
    <t>*** VZDÁLENÝ                PŘÍSTUP</t>
  </si>
  <si>
    <r>
      <t xml:space="preserve">akce pro 1.ročníky </t>
    </r>
    <r>
      <rPr>
        <b/>
        <i/>
        <sz val="10"/>
        <rFont val="Arial CE"/>
        <family val="2"/>
      </rPr>
      <t>(počítá se každá akce)</t>
    </r>
    <r>
      <rPr>
        <b/>
        <sz val="10"/>
        <rFont val="Arial CE"/>
        <family val="2"/>
      </rPr>
      <t xml:space="preserve"> + plánované akce</t>
    </r>
  </si>
  <si>
    <r>
      <t>se vzdáleným přístupem</t>
    </r>
    <r>
      <rPr>
        <b/>
        <sz val="10"/>
        <rFont val="Arial CE"/>
        <family val="2"/>
      </rPr>
      <t xml:space="preserve"> - za KUP uvádí dr. Slezáková</t>
    </r>
  </si>
  <si>
    <t>STATISTICKÉ TABULKY KUP - 2003</t>
  </si>
  <si>
    <t>Personální obsazení Knihovny UP podle dosaženého vzdělání - stav k 31.12.2003</t>
  </si>
  <si>
    <t>Počet studentů                              na jednotlivých fakultách           v roce 2003</t>
  </si>
  <si>
    <t>POHYB FONDU V ROCE 2003 v  Knihovně UP *</t>
  </si>
  <si>
    <t>STAV FONDU K 31.12.2002</t>
  </si>
  <si>
    <t>ČASOPISY ODEBÍRANÉ V R. 2003</t>
  </si>
  <si>
    <t xml:space="preserve"> PŘÍRUSTEK                2003</t>
  </si>
  <si>
    <t>**</t>
  </si>
  <si>
    <t>Poznámka pod Tab. II a)</t>
  </si>
  <si>
    <t>vyplní BC</t>
  </si>
  <si>
    <t>Tabulka I a)</t>
  </si>
  <si>
    <t>Tabulka I d)</t>
  </si>
  <si>
    <t>vyplní každé středisko samo</t>
  </si>
  <si>
    <t>Personální obsazení</t>
  </si>
  <si>
    <t>Dokumenty získané nákupem, které prošly akvizicí KUP + náklady na výměnu</t>
  </si>
  <si>
    <r>
      <t xml:space="preserve">Uvádět pouze techniku vedenou v inventáři střediska nebo pracoviště (ne co je v zápůjčním listě!)                                                                          </t>
    </r>
  </si>
  <si>
    <t xml:space="preserve">ON-LINE DATABÁZE </t>
  </si>
  <si>
    <r>
      <t>databáze, AV materiály</t>
    </r>
    <r>
      <rPr>
        <b/>
        <sz val="10"/>
        <rFont val="Arial CE"/>
        <family val="2"/>
      </rPr>
      <t xml:space="preserve"> - získané nákupem (prošly akvizicí KUP)                                                                                                                                        o</t>
    </r>
    <r>
      <rPr>
        <b/>
        <i/>
        <sz val="10"/>
        <rFont val="Arial CE"/>
        <family val="2"/>
      </rPr>
      <t xml:space="preserve">n-line databáze, software </t>
    </r>
    <r>
      <rPr>
        <b/>
        <sz val="10"/>
        <rFont val="Arial CE"/>
        <family val="2"/>
      </rPr>
      <t xml:space="preserve">- výsledovka čerpání rozpočtu                                                                                            </t>
    </r>
    <r>
      <rPr>
        <b/>
        <i/>
        <sz val="10"/>
        <rFont val="Arial CE"/>
        <family val="2"/>
      </rPr>
      <t>ostatní</t>
    </r>
    <r>
      <rPr>
        <b/>
        <sz val="10"/>
        <rFont val="Arial CE"/>
        <family val="2"/>
      </rPr>
      <t xml:space="preserve"> (do poznámky pod tabulku konkretizovat)</t>
    </r>
  </si>
  <si>
    <r>
      <t xml:space="preserve">vyplní každé středisko samo, za FF, PdF a ÚK odd. automatizace </t>
    </r>
    <r>
      <rPr>
        <b/>
        <sz val="10"/>
        <color indexed="10"/>
        <rFont val="Arial CE"/>
        <family val="2"/>
      </rPr>
      <t>(uvádět počet titulů, ne přír. čísel!)</t>
    </r>
  </si>
  <si>
    <t xml:space="preserve">vyplní každé středisko samo, za FF, PdF a ÚK odd. automatizace </t>
  </si>
  <si>
    <r>
      <t>vytvořené a spravované knihovnou</t>
    </r>
    <r>
      <rPr>
        <b/>
        <sz val="10"/>
        <rFont val="Arial CE"/>
        <family val="2"/>
      </rPr>
      <t xml:space="preserve"> na vlastních serverech - (Tinlib a OBD se uvádí v ÚK)…</t>
    </r>
  </si>
  <si>
    <r>
      <t>lokálně instalované</t>
    </r>
    <r>
      <rPr>
        <b/>
        <sz val="10"/>
        <rFont val="Arial CE"/>
        <family val="2"/>
      </rPr>
      <t xml:space="preserve"> - (vše, co je na CD, není přílohu a dá se v tom vyhledávat) = MDT, encyklopedie, slovníky, výukové programy…</t>
    </r>
  </si>
  <si>
    <t xml:space="preserve">vyplní každé pracoviště samo                  </t>
  </si>
  <si>
    <t>Rešerše = vyhledávání v databázích. Každá rešerše musí mít písemný podklad.</t>
  </si>
  <si>
    <t>Kopírky a počet kopií</t>
  </si>
  <si>
    <r>
      <t xml:space="preserve">Kopírky - vlastnictví </t>
    </r>
    <r>
      <rPr>
        <sz val="10"/>
        <rFont val="Arial CE"/>
        <family val="2"/>
      </rPr>
      <t>- kopírky na IS, které nejsou majetkem fakulty a byly placeny z rozpočtu UP, jsou majetkem KUP</t>
    </r>
  </si>
  <si>
    <t>POZOR!!!  Ve statistice za rok 2004 budou počítány pouze dokumenty,</t>
  </si>
  <si>
    <t xml:space="preserve">IS vyplní DAR, ÚBYTKY a RETRO,  za FF, PdF a ÚK odd. automatizace </t>
  </si>
  <si>
    <t>Počet přír. čísel</t>
  </si>
  <si>
    <t>Počet titulů</t>
  </si>
  <si>
    <r>
      <t xml:space="preserve">ÚBYTKY na základě </t>
    </r>
    <r>
      <rPr>
        <b/>
        <u val="single"/>
        <sz val="10"/>
        <rFont val="Arial CE"/>
        <family val="2"/>
      </rPr>
      <t>podepsaných</t>
    </r>
    <r>
      <rPr>
        <b/>
        <sz val="10"/>
        <rFont val="Arial CE"/>
        <family val="2"/>
      </rPr>
      <t xml:space="preserve"> úbytkových seznamů.  </t>
    </r>
    <r>
      <rPr>
        <b/>
        <sz val="10"/>
        <color indexed="53"/>
        <rFont val="Arial CE"/>
        <family val="2"/>
      </rPr>
      <t xml:space="preserve">POZOR! Ze stavu fondu odečítat pouze ty odpisy, které ještě nebyly smazány z Tinlibu v době, kdy se dělat pracovní export! </t>
    </r>
    <r>
      <rPr>
        <b/>
        <sz val="10"/>
        <rFont val="Arial CE"/>
        <family val="2"/>
      </rPr>
      <t xml:space="preserve">                                                                           Retrokatalogizace se NEZAPOČÍTÁVÁ do přírůstku</t>
    </r>
  </si>
  <si>
    <r>
      <t xml:space="preserve">** Dokumenty zakoupené pro Britské centrum jsou hrazeny z Britské rady. V roce 2003 byly zakoupeny dokumenty v celkové hodnotě </t>
    </r>
    <r>
      <rPr>
        <b/>
        <sz val="10"/>
        <rFont val="Arial CE"/>
        <family val="2"/>
      </rPr>
      <t>250.000,- Kč</t>
    </r>
  </si>
  <si>
    <t>KUP</t>
  </si>
  <si>
    <t>ABSENČNÍ VÝPŮJČKA</t>
  </si>
  <si>
    <t>POČET NÁVŠTĚVNÍKŮ KNIHOVNY</t>
  </si>
  <si>
    <t>IV e)</t>
  </si>
  <si>
    <t>TARAN</t>
  </si>
  <si>
    <t>TARAN,MICOS</t>
  </si>
  <si>
    <t>Bakalář</t>
  </si>
  <si>
    <t xml:space="preserve"> PŘÍRUSTEK  2003   NÁKUP</t>
  </si>
  <si>
    <t xml:space="preserve"> PŘÍRUSTEK  2003                  DAR</t>
  </si>
  <si>
    <t>čtenářů</t>
  </si>
  <si>
    <t xml:space="preserve">V roce 2003 KUP navštívilo celkem   </t>
  </si>
  <si>
    <t xml:space="preserve">Celkový počet absenčních výpůjček  v KUP  v  roce  2003  -  </t>
  </si>
  <si>
    <t>ABSENČNÍ VÝPŮJČKY PODLE PŘÍSLUŠNOSTI UŽIVATELŮ K JEDNOTLIVÝM FAKULTÁM</t>
  </si>
  <si>
    <t xml:space="preserve">                   FAKULTA</t>
  </si>
  <si>
    <t>PRŮMĚR VÝPŮJČEK NA ČTENÁŘE</t>
  </si>
  <si>
    <t>V ROCE 2003 JE U ÚK A FTK  ODPIS V G27 A G28 JEŠTĚ ODEČTEN!!!    POZOR!!! OPRAVIT v Tab. III a) E31 - ODPISY! Je odečtena FTK a ÚK</t>
  </si>
  <si>
    <t>POŽADAVKY  Z  JINÉ KNIHOVNY</t>
  </si>
  <si>
    <t>POŽADAVKY  DO JINÉ KNIHOVNY</t>
  </si>
  <si>
    <t>RUP</t>
  </si>
  <si>
    <t>SKM</t>
  </si>
  <si>
    <t>ZJISTIT U dr. HLADKÉHO</t>
  </si>
  <si>
    <t>Tabulka IV e)</t>
  </si>
  <si>
    <t>Počet návštěvníků knihovny</t>
  </si>
  <si>
    <t>ÚK uvádí průchody turniketem (A.H.)</t>
  </si>
  <si>
    <t>Počet prezenčních výpůjček v ÚK v roce 2003  (sledováno elektronicky)  -</t>
  </si>
  <si>
    <t xml:space="preserve">Průměrný  počet absenčních výpůjček  v  KUP  na jednoho  čtenáře  v  roce  2003  - </t>
  </si>
  <si>
    <t xml:space="preserve">Průměrný  počet  prezenčních  výpůjček  v  ÚK  na jednoho čtenáře  v  roce  2003   -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</si>
</sst>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i/>
      <sz val="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b/>
      <u val="single"/>
      <sz val="10"/>
      <name val="Arial CE"/>
      <family val="2"/>
    </font>
    <font>
      <b/>
      <sz val="10"/>
      <color indexed="53"/>
      <name val="Arial CE"/>
      <family val="2"/>
    </font>
    <font>
      <b/>
      <sz val="14"/>
      <color indexed="53"/>
      <name val="Arial CE"/>
      <family val="2"/>
    </font>
    <font>
      <b/>
      <sz val="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8"/>
        <bgColor indexed="9"/>
      </patternFill>
    </fill>
    <fill>
      <patternFill patternType="gray125">
        <fgColor indexed="8"/>
        <bgColor indexed="9"/>
      </patternFill>
    </fill>
  </fills>
  <borders count="7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0" fillId="2" borderId="0" xfId="0" applyFont="1" applyFill="1" applyBorder="1" applyAlignment="1">
      <alignment vertical="justify"/>
    </xf>
    <xf numFmtId="0" fontId="1" fillId="2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 horizontal="justify" vertical="center"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7" xfId="0" applyFont="1" applyFill="1" applyBorder="1" applyAlignment="1">
      <alignment horizontal="centerContinuous" vertical="center" wrapText="1"/>
    </xf>
    <xf numFmtId="0" fontId="13" fillId="2" borderId="8" xfId="0" applyFont="1" applyFill="1" applyBorder="1" applyAlignment="1">
      <alignment horizontal="centerContinuous" vertical="center" wrapText="1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justify" vertical="center"/>
    </xf>
    <xf numFmtId="0" fontId="13" fillId="0" borderId="9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justify" vertical="center"/>
    </xf>
    <xf numFmtId="0" fontId="13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Continuous" vertic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justify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/>
    </xf>
    <xf numFmtId="0" fontId="0" fillId="2" borderId="1" xfId="0" applyFill="1" applyBorder="1" applyAlignment="1">
      <alignment horizontal="justify" vertical="center"/>
    </xf>
    <xf numFmtId="0" fontId="0" fillId="2" borderId="20" xfId="0" applyFont="1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22" xfId="0" applyFont="1" applyFill="1" applyBorder="1" applyAlignment="1">
      <alignment horizontal="right"/>
    </xf>
    <xf numFmtId="0" fontId="13" fillId="2" borderId="23" xfId="0" applyFont="1" applyFill="1" applyBorder="1" applyAlignment="1">
      <alignment horizontal="centerContinuous" vertical="center" wrapText="1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justify" vertical="center"/>
    </xf>
    <xf numFmtId="0" fontId="0" fillId="2" borderId="1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4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left"/>
    </xf>
    <xf numFmtId="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0" fillId="2" borderId="0" xfId="0" applyNumberFormat="1" applyFill="1" applyAlignment="1">
      <alignment/>
    </xf>
    <xf numFmtId="4" fontId="7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6" fillId="2" borderId="26" xfId="0" applyNumberFormat="1" applyFont="1" applyFill="1" applyBorder="1" applyAlignment="1">
      <alignment horizontal="center"/>
    </xf>
    <xf numFmtId="4" fontId="0" fillId="2" borderId="26" xfId="0" applyNumberFormat="1" applyFont="1" applyFill="1" applyBorder="1" applyAlignment="1">
      <alignment horizontal="centerContinuous" vertical="justify"/>
    </xf>
    <xf numFmtId="4" fontId="6" fillId="2" borderId="27" xfId="0" applyNumberFormat="1" applyFont="1" applyFill="1" applyBorder="1" applyAlignment="1">
      <alignment horizontal="centerContinuous" vertical="justify"/>
    </xf>
    <xf numFmtId="4" fontId="6" fillId="2" borderId="0" xfId="0" applyNumberFormat="1" applyFont="1" applyFill="1" applyAlignment="1">
      <alignment/>
    </xf>
    <xf numFmtId="4" fontId="6" fillId="2" borderId="28" xfId="0" applyNumberFormat="1" applyFont="1" applyFill="1" applyBorder="1" applyAlignment="1">
      <alignment horizontal="centerContinuous"/>
    </xf>
    <xf numFmtId="4" fontId="6" fillId="2" borderId="17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Continuous" vertical="center"/>
    </xf>
    <xf numFmtId="4" fontId="6" fillId="2" borderId="29" xfId="0" applyNumberFormat="1" applyFont="1" applyFill="1" applyBorder="1" applyAlignment="1">
      <alignment horizontal="centerContinuous" vertical="center"/>
    </xf>
    <xf numFmtId="4" fontId="0" fillId="2" borderId="8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30" xfId="0" applyNumberForma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/>
    </xf>
    <xf numFmtId="4" fontId="0" fillId="2" borderId="31" xfId="0" applyNumberFormat="1" applyFill="1" applyBorder="1" applyAlignment="1">
      <alignment/>
    </xf>
    <xf numFmtId="4" fontId="1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 vertical="center"/>
    </xf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0" xfId="0" applyNumberFormat="1" applyFill="1" applyBorder="1" applyAlignment="1">
      <alignment horizontal="left"/>
    </xf>
    <xf numFmtId="4" fontId="6" fillId="2" borderId="0" xfId="0" applyNumberFormat="1" applyFont="1" applyFill="1" applyAlignment="1">
      <alignment horizontal="left"/>
    </xf>
    <xf numFmtId="4" fontId="0" fillId="2" borderId="32" xfId="0" applyNumberFormat="1" applyFill="1" applyBorder="1" applyAlignment="1">
      <alignment/>
    </xf>
    <xf numFmtId="4" fontId="6" fillId="2" borderId="33" xfId="0" applyNumberFormat="1" applyFont="1" applyFill="1" applyBorder="1" applyAlignment="1">
      <alignment horizontal="justify" vertical="center"/>
    </xf>
    <xf numFmtId="4" fontId="5" fillId="2" borderId="17" xfId="0" applyNumberFormat="1" applyFont="1" applyFill="1" applyBorder="1" applyAlignment="1">
      <alignment horizontal="centerContinuous" vertical="center"/>
    </xf>
    <xf numFmtId="4" fontId="0" fillId="2" borderId="34" xfId="0" applyNumberFormat="1" applyFill="1" applyBorder="1" applyAlignment="1">
      <alignment horizontal="centerContinuous" vertical="center"/>
    </xf>
    <xf numFmtId="4" fontId="0" fillId="2" borderId="8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Continuous"/>
    </xf>
    <xf numFmtId="4" fontId="0" fillId="2" borderId="17" xfId="0" applyNumberFormat="1" applyFill="1" applyBorder="1" applyAlignment="1">
      <alignment horizontal="centerContinuous" vertical="center"/>
    </xf>
    <xf numFmtId="4" fontId="0" fillId="2" borderId="8" xfId="0" applyNumberFormat="1" applyFill="1" applyBorder="1" applyAlignment="1">
      <alignment horizontal="centerContinuous"/>
    </xf>
    <xf numFmtId="4" fontId="0" fillId="2" borderId="23" xfId="0" applyNumberFormat="1" applyFill="1" applyBorder="1" applyAlignment="1">
      <alignment horizontal="centerContinuous" vertical="center"/>
    </xf>
    <xf numFmtId="3" fontId="7" fillId="2" borderId="0" xfId="0" applyNumberFormat="1" applyFont="1" applyFill="1" applyAlignment="1">
      <alignment horizontal="left"/>
    </xf>
    <xf numFmtId="0" fontId="1" fillId="2" borderId="15" xfId="0" applyFont="1" applyFill="1" applyBorder="1" applyAlignment="1">
      <alignment horizontal="center"/>
    </xf>
    <xf numFmtId="172" fontId="0" fillId="2" borderId="10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16" xfId="0" applyNumberFormat="1" applyFill="1" applyBorder="1" applyAlignment="1">
      <alignment/>
    </xf>
    <xf numFmtId="172" fontId="0" fillId="2" borderId="35" xfId="0" applyNumberForma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172" fontId="0" fillId="2" borderId="22" xfId="0" applyNumberFormat="1" applyFill="1" applyBorder="1" applyAlignment="1">
      <alignment horizontal="center"/>
    </xf>
    <xf numFmtId="172" fontId="0" fillId="2" borderId="37" xfId="0" applyNumberFormat="1" applyFont="1" applyFill="1" applyBorder="1" applyAlignment="1">
      <alignment horizontal="right"/>
    </xf>
    <xf numFmtId="172" fontId="0" fillId="2" borderId="38" xfId="0" applyNumberFormat="1" applyFill="1" applyBorder="1" applyAlignment="1">
      <alignment horizontal="right"/>
    </xf>
    <xf numFmtId="172" fontId="0" fillId="2" borderId="38" xfId="0" applyNumberFormat="1" applyFill="1" applyBorder="1" applyAlignment="1">
      <alignment horizontal="right" vertical="center"/>
    </xf>
    <xf numFmtId="172" fontId="0" fillId="2" borderId="5" xfId="0" applyNumberFormat="1" applyFont="1" applyFill="1" applyBorder="1" applyAlignment="1">
      <alignment horizontal="center"/>
    </xf>
    <xf numFmtId="172" fontId="1" fillId="2" borderId="24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 horizontal="right"/>
    </xf>
    <xf numFmtId="172" fontId="0" fillId="2" borderId="6" xfId="0" applyNumberFormat="1" applyFill="1" applyBorder="1" applyAlignment="1">
      <alignment/>
    </xf>
    <xf numFmtId="172" fontId="0" fillId="2" borderId="19" xfId="0" applyNumberForma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172" fontId="0" fillId="2" borderId="39" xfId="0" applyNumberFormat="1" applyFill="1" applyBorder="1" applyAlignment="1">
      <alignment/>
    </xf>
    <xf numFmtId="172" fontId="0" fillId="2" borderId="40" xfId="0" applyNumberFormat="1" applyFont="1" applyFill="1" applyBorder="1" applyAlignment="1">
      <alignment/>
    </xf>
    <xf numFmtId="172" fontId="0" fillId="2" borderId="20" xfId="0" applyNumberForma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right"/>
    </xf>
    <xf numFmtId="172" fontId="0" fillId="2" borderId="40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21" xfId="0" applyNumberFormat="1" applyFont="1" applyFill="1" applyBorder="1" applyAlignment="1">
      <alignment horizontal="center"/>
    </xf>
    <xf numFmtId="172" fontId="0" fillId="2" borderId="21" xfId="0" applyNumberFormat="1" applyFont="1" applyFill="1" applyBorder="1" applyAlignment="1">
      <alignment horizontal="right"/>
    </xf>
    <xf numFmtId="172" fontId="1" fillId="2" borderId="17" xfId="0" applyNumberFormat="1" applyFont="1" applyFill="1" applyBorder="1" applyAlignment="1">
      <alignment/>
    </xf>
    <xf numFmtId="172" fontId="1" fillId="2" borderId="8" xfId="0" applyNumberFormat="1" applyFont="1" applyFill="1" applyBorder="1" applyAlignment="1">
      <alignment/>
    </xf>
    <xf numFmtId="172" fontId="1" fillId="2" borderId="8" xfId="0" applyNumberFormat="1" applyFont="1" applyFill="1" applyBorder="1" applyAlignment="1">
      <alignment horizontal="right"/>
    </xf>
    <xf numFmtId="3" fontId="0" fillId="2" borderId="41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2" borderId="18" xfId="0" applyNumberForma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/>
    </xf>
    <xf numFmtId="4" fontId="0" fillId="2" borderId="23" xfId="0" applyNumberFormat="1" applyFill="1" applyBorder="1" applyAlignment="1">
      <alignment horizontal="centerContinuous"/>
    </xf>
    <xf numFmtId="172" fontId="0" fillId="2" borderId="42" xfId="0" applyNumberFormat="1" applyFill="1" applyBorder="1" applyAlignment="1">
      <alignment/>
    </xf>
    <xf numFmtId="172" fontId="0" fillId="2" borderId="24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1" fillId="2" borderId="23" xfId="0" applyNumberFormat="1" applyFon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0" fillId="3" borderId="44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indent="1"/>
    </xf>
    <xf numFmtId="0" fontId="1" fillId="3" borderId="14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1" fillId="3" borderId="44" xfId="0" applyFont="1" applyFill="1" applyBorder="1" applyAlignment="1">
      <alignment horizontal="left" indent="1"/>
    </xf>
    <xf numFmtId="0" fontId="27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indent="1"/>
    </xf>
    <xf numFmtId="4" fontId="6" fillId="2" borderId="42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3" fontId="1" fillId="2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23" fillId="2" borderId="45" xfId="0" applyNumberFormat="1" applyFont="1" applyFill="1" applyBorder="1" applyAlignment="1">
      <alignment horizontal="center" vertical="center" wrapText="1"/>
    </xf>
    <xf numFmtId="3" fontId="0" fillId="2" borderId="15" xfId="0" applyNumberFormat="1" applyFill="1" applyBorder="1" applyAlignment="1">
      <alignment horizontal="left"/>
    </xf>
    <xf numFmtId="3" fontId="0" fillId="2" borderId="46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3" fontId="0" fillId="2" borderId="47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1" xfId="0" applyNumberFormat="1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2" xfId="0" applyNumberFormat="1" applyFill="1" applyBorder="1" applyAlignment="1">
      <alignment horizontal="left"/>
    </xf>
    <xf numFmtId="3" fontId="0" fillId="2" borderId="40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1" fillId="2" borderId="9" xfId="0" applyNumberFormat="1" applyFont="1" applyFill="1" applyBorder="1" applyAlignment="1">
      <alignment horizontal="left"/>
    </xf>
    <xf numFmtId="3" fontId="1" fillId="2" borderId="3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3" fontId="0" fillId="4" borderId="0" xfId="0" applyNumberForma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Alignment="1">
      <alignment/>
    </xf>
    <xf numFmtId="3" fontId="0" fillId="4" borderId="15" xfId="0" applyNumberFormat="1" applyFill="1" applyBorder="1" applyAlignment="1">
      <alignment/>
    </xf>
    <xf numFmtId="3" fontId="13" fillId="2" borderId="45" xfId="0" applyNumberFormat="1" applyFont="1" applyFill="1" applyBorder="1" applyAlignment="1">
      <alignment horizontal="center" vertical="center" wrapText="1"/>
    </xf>
    <xf numFmtId="3" fontId="13" fillId="2" borderId="48" xfId="0" applyNumberFormat="1" applyFont="1" applyFill="1" applyBorder="1" applyAlignment="1">
      <alignment horizontal="center" vertical="center" wrapText="1"/>
    </xf>
    <xf numFmtId="3" fontId="0" fillId="4" borderId="49" xfId="0" applyNumberFormat="1" applyFill="1" applyBorder="1" applyAlignment="1">
      <alignment horizontal="right"/>
    </xf>
    <xf numFmtId="3" fontId="0" fillId="2" borderId="5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35" xfId="0" applyNumberFormat="1" applyFill="1" applyBorder="1" applyAlignment="1">
      <alignment horizontal="right"/>
    </xf>
    <xf numFmtId="3" fontId="16" fillId="4" borderId="0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 horizontal="right"/>
    </xf>
    <xf numFmtId="3" fontId="0" fillId="2" borderId="19" xfId="0" applyNumberFormat="1" applyFill="1" applyBorder="1" applyAlignment="1">
      <alignment/>
    </xf>
    <xf numFmtId="3" fontId="0" fillId="2" borderId="19" xfId="0" applyNumberFormat="1" applyFill="1" applyBorder="1" applyAlignment="1">
      <alignment horizontal="right"/>
    </xf>
    <xf numFmtId="3" fontId="0" fillId="2" borderId="20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51" xfId="0" applyNumberFormat="1" applyFill="1" applyBorder="1" applyAlignment="1">
      <alignment horizontal="right"/>
    </xf>
    <xf numFmtId="3" fontId="1" fillId="2" borderId="18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4" borderId="9" xfId="0" applyNumberFormat="1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 horizontal="centerContinuous"/>
    </xf>
    <xf numFmtId="3" fontId="0" fillId="4" borderId="24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25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1" fillId="4" borderId="23" xfId="0" applyNumberFormat="1" applyFont="1" applyFill="1" applyBorder="1" applyAlignment="1">
      <alignment/>
    </xf>
    <xf numFmtId="3" fontId="1" fillId="4" borderId="7" xfId="0" applyNumberFormat="1" applyFont="1" applyFill="1" applyBorder="1" applyAlignment="1">
      <alignment/>
    </xf>
    <xf numFmtId="3" fontId="31" fillId="4" borderId="9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 wrapText="1"/>
    </xf>
    <xf numFmtId="3" fontId="0" fillId="4" borderId="41" xfId="0" applyNumberFormat="1" applyFill="1" applyBorder="1" applyAlignment="1">
      <alignment/>
    </xf>
    <xf numFmtId="3" fontId="0" fillId="4" borderId="30" xfId="0" applyNumberFormat="1" applyFill="1" applyBorder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1" fillId="2" borderId="0" xfId="0" applyNumberFormat="1" applyFont="1" applyFill="1" applyAlignment="1">
      <alignment horizontal="centerContinuous"/>
    </xf>
    <xf numFmtId="3" fontId="0" fillId="2" borderId="0" xfId="0" applyNumberFormat="1" applyFill="1" applyAlignment="1">
      <alignment horizontal="centerContinuous"/>
    </xf>
    <xf numFmtId="3" fontId="13" fillId="2" borderId="52" xfId="0" applyNumberFormat="1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3" fontId="0" fillId="0" borderId="15" xfId="0" applyNumberFormat="1" applyBorder="1" applyAlignment="1">
      <alignment horizontal="left" vertical="center"/>
    </xf>
    <xf numFmtId="3" fontId="0" fillId="0" borderId="24" xfId="0" applyNumberFormat="1" applyBorder="1" applyAlignment="1">
      <alignment vertical="center"/>
    </xf>
    <xf numFmtId="3" fontId="0" fillId="2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2" borderId="48" xfId="0" applyNumberFormat="1" applyFont="1" applyFill="1" applyBorder="1" applyAlignment="1">
      <alignment/>
    </xf>
    <xf numFmtId="3" fontId="1" fillId="2" borderId="4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1" fillId="2" borderId="30" xfId="0" applyNumberFormat="1" applyFont="1" applyFill="1" applyBorder="1" applyAlignment="1">
      <alignment horizontal="right" vertical="center"/>
    </xf>
    <xf numFmtId="3" fontId="0" fillId="0" borderId="41" xfId="0" applyNumberFormat="1" applyBorder="1" applyAlignment="1">
      <alignment horizontal="left" vertical="center"/>
    </xf>
    <xf numFmtId="3" fontId="0" fillId="0" borderId="53" xfId="0" applyNumberFormat="1" applyBorder="1" applyAlignment="1">
      <alignment vertical="center"/>
    </xf>
    <xf numFmtId="3" fontId="0" fillId="2" borderId="38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1" fillId="2" borderId="54" xfId="0" applyNumberFormat="1" applyFont="1" applyFill="1" applyBorder="1" applyAlignment="1">
      <alignment horizontal="right" vertical="center"/>
    </xf>
    <xf numFmtId="3" fontId="0" fillId="2" borderId="25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1" fillId="2" borderId="11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2" borderId="41" xfId="0" applyNumberFormat="1" applyFill="1" applyBorder="1" applyAlignment="1">
      <alignment horizontal="left"/>
    </xf>
    <xf numFmtId="3" fontId="0" fillId="2" borderId="53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0" borderId="38" xfId="0" applyNumberForma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vertical="center" wrapText="1"/>
    </xf>
    <xf numFmtId="3" fontId="0" fillId="2" borderId="11" xfId="0" applyNumberFormat="1" applyFont="1" applyFill="1" applyBorder="1" applyAlignment="1">
      <alignment horizontal="left"/>
    </xf>
    <xf numFmtId="3" fontId="0" fillId="2" borderId="16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2" borderId="30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24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" borderId="22" xfId="0" applyNumberFormat="1" applyFill="1" applyBorder="1" applyAlignment="1">
      <alignment/>
    </xf>
    <xf numFmtId="3" fontId="1" fillId="2" borderId="4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2" fillId="2" borderId="55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0" borderId="56" xfId="0" applyNumberFormat="1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2" fillId="2" borderId="30" xfId="0" applyNumberFormat="1" applyFont="1" applyFill="1" applyBorder="1" applyAlignment="1">
      <alignment horizontal="left"/>
    </xf>
    <xf numFmtId="3" fontId="2" fillId="2" borderId="43" xfId="0" applyNumberFormat="1" applyFont="1" applyFill="1" applyBorder="1" applyAlignment="1">
      <alignment horizontal="right"/>
    </xf>
    <xf numFmtId="3" fontId="2" fillId="2" borderId="57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3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2" borderId="58" xfId="0" applyNumberFormat="1" applyFont="1" applyFill="1" applyBorder="1" applyAlignment="1">
      <alignment horizontal="right"/>
    </xf>
    <xf numFmtId="3" fontId="0" fillId="2" borderId="20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0" fillId="2" borderId="10" xfId="0" applyNumberFormat="1" applyFill="1" applyBorder="1" applyAlignment="1">
      <alignment horizontal="right"/>
    </xf>
    <xf numFmtId="3" fontId="24" fillId="2" borderId="0" xfId="0" applyNumberFormat="1" applyFont="1" applyFill="1" applyBorder="1" applyAlignment="1">
      <alignment/>
    </xf>
    <xf numFmtId="3" fontId="0" fillId="2" borderId="54" xfId="0" applyNumberFormat="1" applyFill="1" applyBorder="1" applyAlignment="1">
      <alignment horizontal="left"/>
    </xf>
    <xf numFmtId="3" fontId="0" fillId="2" borderId="42" xfId="0" applyNumberFormat="1" applyFill="1" applyBorder="1" applyAlignment="1">
      <alignment horizontal="right"/>
    </xf>
    <xf numFmtId="3" fontId="0" fillId="2" borderId="45" xfId="0" applyNumberFormat="1" applyFill="1" applyBorder="1" applyAlignment="1">
      <alignment horizontal="right"/>
    </xf>
    <xf numFmtId="3" fontId="0" fillId="0" borderId="45" xfId="0" applyNumberFormat="1" applyBorder="1" applyAlignment="1">
      <alignment/>
    </xf>
    <xf numFmtId="3" fontId="1" fillId="2" borderId="54" xfId="0" applyNumberFormat="1" applyFont="1" applyFill="1" applyBorder="1" applyAlignment="1">
      <alignment/>
    </xf>
    <xf numFmtId="3" fontId="0" fillId="2" borderId="16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 horizontal="left"/>
    </xf>
    <xf numFmtId="3" fontId="2" fillId="2" borderId="20" xfId="0" applyNumberFormat="1" applyFont="1" applyFill="1" applyBorder="1" applyAlignment="1">
      <alignment horizontal="right"/>
    </xf>
    <xf numFmtId="3" fontId="3" fillId="2" borderId="32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7" fillId="6" borderId="9" xfId="0" applyNumberFormat="1" applyFont="1" applyFill="1" applyBorder="1" applyAlignment="1">
      <alignment horizontal="justify" vertical="center"/>
    </xf>
    <xf numFmtId="3" fontId="18" fillId="6" borderId="52" xfId="0" applyNumberFormat="1" applyFont="1" applyFill="1" applyBorder="1" applyAlignment="1">
      <alignment horizontal="right"/>
    </xf>
    <xf numFmtId="3" fontId="18" fillId="6" borderId="9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3" fontId="19" fillId="2" borderId="0" xfId="0" applyNumberFormat="1" applyFont="1" applyFill="1" applyBorder="1" applyAlignment="1">
      <alignment/>
    </xf>
    <xf numFmtId="3" fontId="7" fillId="3" borderId="28" xfId="0" applyNumberFormat="1" applyFont="1" applyFill="1" applyBorder="1" applyAlignment="1">
      <alignment horizontal="left"/>
    </xf>
    <xf numFmtId="3" fontId="7" fillId="3" borderId="7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left"/>
    </xf>
    <xf numFmtId="3" fontId="10" fillId="2" borderId="7" xfId="0" applyNumberFormat="1" applyFont="1" applyFill="1" applyBorder="1" applyAlignment="1">
      <alignment horizontal="centerContinuous" vertical="center" wrapText="1"/>
    </xf>
    <xf numFmtId="3" fontId="10" fillId="2" borderId="18" xfId="0" applyNumberFormat="1" applyFont="1" applyFill="1" applyBorder="1" applyAlignment="1">
      <alignment horizontal="centerContinuous" vertical="center" wrapText="1"/>
    </xf>
    <xf numFmtId="3" fontId="10" fillId="2" borderId="17" xfId="0" applyNumberFormat="1" applyFont="1" applyFill="1" applyBorder="1" applyAlignment="1">
      <alignment horizontal="centerContinuous" vertical="center" wrapText="1"/>
    </xf>
    <xf numFmtId="3" fontId="10" fillId="2" borderId="8" xfId="0" applyNumberFormat="1" applyFont="1" applyFill="1" applyBorder="1" applyAlignment="1">
      <alignment horizontal="centerContinuous" vertical="center" wrapText="1"/>
    </xf>
    <xf numFmtId="3" fontId="10" fillId="2" borderId="29" xfId="0" applyNumberFormat="1" applyFont="1" applyFill="1" applyBorder="1" applyAlignment="1">
      <alignment horizontal="centerContinuous" vertical="center" wrapText="1"/>
    </xf>
    <xf numFmtId="3" fontId="1" fillId="2" borderId="47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49" xfId="0" applyNumberFormat="1" applyFont="1" applyFill="1" applyBorder="1" applyAlignment="1">
      <alignment/>
    </xf>
    <xf numFmtId="3" fontId="0" fillId="2" borderId="32" xfId="0" applyNumberFormat="1" applyFill="1" applyBorder="1" applyAlignment="1">
      <alignment horizontal="left"/>
    </xf>
    <xf numFmtId="3" fontId="0" fillId="2" borderId="42" xfId="0" applyNumberFormat="1" applyFill="1" applyBorder="1" applyAlignment="1">
      <alignment/>
    </xf>
    <xf numFmtId="3" fontId="0" fillId="2" borderId="59" xfId="0" applyNumberForma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51" xfId="0" applyNumberFormat="1" applyFont="1" applyFill="1" applyBorder="1" applyAlignment="1">
      <alignment/>
    </xf>
    <xf numFmtId="3" fontId="0" fillId="2" borderId="34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3" fontId="7" fillId="2" borderId="0" xfId="0" applyNumberFormat="1" applyFont="1" applyFill="1" applyAlignment="1">
      <alignment horizontal="left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60" xfId="0" applyNumberFormat="1" applyFont="1" applyFill="1" applyBorder="1" applyAlignment="1">
      <alignment horizontal="center" vertical="center" wrapText="1"/>
    </xf>
    <xf numFmtId="3" fontId="0" fillId="2" borderId="61" xfId="0" applyNumberFormat="1" applyFill="1" applyBorder="1" applyAlignment="1">
      <alignment/>
    </xf>
    <xf numFmtId="3" fontId="0" fillId="2" borderId="49" xfId="0" applyNumberFormat="1" applyFill="1" applyBorder="1" applyAlignment="1">
      <alignment/>
    </xf>
    <xf numFmtId="3" fontId="0" fillId="2" borderId="62" xfId="0" applyNumberFormat="1" applyFill="1" applyBorder="1" applyAlignment="1">
      <alignment/>
    </xf>
    <xf numFmtId="3" fontId="0" fillId="2" borderId="35" xfId="0" applyNumberFormat="1" applyFill="1" applyBorder="1" applyAlignment="1">
      <alignment/>
    </xf>
    <xf numFmtId="3" fontId="0" fillId="2" borderId="63" xfId="0" applyNumberFormat="1" applyFill="1" applyBorder="1" applyAlignment="1">
      <alignment/>
    </xf>
    <xf numFmtId="3" fontId="1" fillId="2" borderId="34" xfId="0" applyNumberFormat="1" applyFont="1" applyFill="1" applyBorder="1" applyAlignment="1">
      <alignment horizontal="left"/>
    </xf>
    <xf numFmtId="3" fontId="1" fillId="2" borderId="23" xfId="0" applyNumberFormat="1" applyFont="1" applyFill="1" applyBorder="1" applyAlignment="1">
      <alignment/>
    </xf>
    <xf numFmtId="0" fontId="13" fillId="2" borderId="23" xfId="0" applyFont="1" applyFill="1" applyBorder="1" applyAlignment="1">
      <alignment horizontal="center" vertical="center" wrapText="1"/>
    </xf>
    <xf numFmtId="3" fontId="17" fillId="3" borderId="17" xfId="0" applyNumberFormat="1" applyFont="1" applyFill="1" applyBorder="1" applyAlignment="1">
      <alignment horizontal="right"/>
    </xf>
    <xf numFmtId="3" fontId="0" fillId="2" borderId="50" xfId="0" applyNumberForma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6" fillId="2" borderId="53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3" fontId="0" fillId="2" borderId="46" xfId="0" applyNumberFormat="1" applyFill="1" applyBorder="1" applyAlignment="1">
      <alignment horizontal="center"/>
    </xf>
    <xf numFmtId="3" fontId="0" fillId="2" borderId="47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3" fontId="0" fillId="4" borderId="3" xfId="0" applyNumberFormat="1" applyFill="1" applyBorder="1" applyAlignment="1">
      <alignment/>
    </xf>
    <xf numFmtId="3" fontId="10" fillId="2" borderId="57" xfId="0" applyNumberFormat="1" applyFont="1" applyFill="1" applyBorder="1" applyAlignment="1">
      <alignment horizontal="center" vertical="center" wrapText="1"/>
    </xf>
    <xf numFmtId="3" fontId="10" fillId="2" borderId="43" xfId="0" applyNumberFormat="1" applyFont="1" applyFill="1" applyBorder="1" applyAlignment="1">
      <alignment horizontal="center" vertical="center" wrapText="1"/>
    </xf>
    <xf numFmtId="3" fontId="0" fillId="2" borderId="64" xfId="0" applyNumberFormat="1" applyFill="1" applyBorder="1" applyAlignment="1">
      <alignment/>
    </xf>
    <xf numFmtId="3" fontId="0" fillId="2" borderId="65" xfId="0" applyNumberFormat="1" applyFill="1" applyBorder="1" applyAlignment="1">
      <alignment/>
    </xf>
    <xf numFmtId="3" fontId="17" fillId="2" borderId="0" xfId="0" applyNumberFormat="1" applyFont="1" applyFill="1" applyAlignment="1">
      <alignment/>
    </xf>
    <xf numFmtId="172" fontId="5" fillId="2" borderId="10" xfId="0" applyNumberFormat="1" applyFont="1" applyFill="1" applyBorder="1" applyAlignment="1">
      <alignment/>
    </xf>
    <xf numFmtId="172" fontId="12" fillId="2" borderId="3" xfId="0" applyNumberFormat="1" applyFont="1" applyFill="1" applyBorder="1" applyAlignment="1">
      <alignment/>
    </xf>
    <xf numFmtId="4" fontId="22" fillId="2" borderId="0" xfId="0" applyNumberFormat="1" applyFont="1" applyFill="1" applyAlignment="1">
      <alignment horizontal="justify" vertical="top" wrapText="1"/>
    </xf>
    <xf numFmtId="4" fontId="21" fillId="2" borderId="0" xfId="0" applyNumberFormat="1" applyFont="1" applyFill="1" applyAlignment="1">
      <alignment horizontal="justify" vertical="top" wrapText="1"/>
    </xf>
    <xf numFmtId="3" fontId="10" fillId="4" borderId="54" xfId="0" applyNumberFormat="1" applyFont="1" applyFill="1" applyBorder="1" applyAlignment="1">
      <alignment/>
    </xf>
    <xf numFmtId="3" fontId="10" fillId="4" borderId="28" xfId="0" applyNumberFormat="1" applyFont="1" applyFill="1" applyBorder="1" applyAlignment="1">
      <alignment/>
    </xf>
    <xf numFmtId="3" fontId="17" fillId="7" borderId="34" xfId="0" applyNumberFormat="1" applyFont="1" applyFill="1" applyBorder="1" applyAlignment="1">
      <alignment horizontal="left" vertical="center" wrapText="1"/>
    </xf>
    <xf numFmtId="3" fontId="17" fillId="7" borderId="34" xfId="0" applyNumberFormat="1" applyFont="1" applyFill="1" applyBorder="1" applyAlignment="1">
      <alignment horizontal="right"/>
    </xf>
    <xf numFmtId="3" fontId="17" fillId="7" borderId="7" xfId="0" applyNumberFormat="1" applyFont="1" applyFill="1" applyBorder="1" applyAlignment="1">
      <alignment horizontal="right"/>
    </xf>
    <xf numFmtId="3" fontId="17" fillId="7" borderId="36" xfId="0" applyNumberFormat="1" applyFont="1" applyFill="1" applyBorder="1" applyAlignment="1">
      <alignment horizontal="right"/>
    </xf>
    <xf numFmtId="3" fontId="18" fillId="7" borderId="54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0" fillId="4" borderId="36" xfId="0" applyNumberFormat="1" applyFont="1" applyFill="1" applyBorder="1" applyAlignment="1">
      <alignment horizontal="center" vertical="center" wrapText="1"/>
    </xf>
    <xf numFmtId="3" fontId="0" fillId="4" borderId="50" xfId="0" applyNumberFormat="1" applyFont="1" applyFill="1" applyBorder="1" applyAlignment="1">
      <alignment horizontal="right" vertical="center" wrapText="1"/>
    </xf>
    <xf numFmtId="3" fontId="0" fillId="4" borderId="64" xfId="0" applyNumberFormat="1" applyFill="1" applyBorder="1" applyAlignment="1">
      <alignment/>
    </xf>
    <xf numFmtId="3" fontId="0" fillId="4" borderId="65" xfId="0" applyNumberFormat="1" applyFill="1" applyBorder="1" applyAlignment="1">
      <alignment/>
    </xf>
    <xf numFmtId="3" fontId="0" fillId="4" borderId="44" xfId="0" applyNumberFormat="1" applyFill="1" applyBorder="1" applyAlignment="1">
      <alignment/>
    </xf>
    <xf numFmtId="3" fontId="0" fillId="4" borderId="57" xfId="0" applyNumberFormat="1" applyFont="1" applyFill="1" applyBorder="1" applyAlignment="1">
      <alignment horizontal="right" vertical="center" wrapText="1"/>
    </xf>
    <xf numFmtId="3" fontId="1" fillId="4" borderId="36" xfId="0" applyNumberFormat="1" applyFont="1" applyFill="1" applyBorder="1" applyAlignment="1">
      <alignment/>
    </xf>
    <xf numFmtId="3" fontId="10" fillId="4" borderId="9" xfId="0" applyNumberFormat="1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4" fontId="0" fillId="2" borderId="66" xfId="0" applyNumberFormat="1" applyFill="1" applyBorder="1" applyAlignment="1">
      <alignment horizontal="center"/>
    </xf>
    <xf numFmtId="172" fontId="0" fillId="2" borderId="17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2" borderId="21" xfId="0" applyNumberFormat="1" applyFill="1" applyBorder="1" applyAlignment="1">
      <alignment/>
    </xf>
    <xf numFmtId="172" fontId="0" fillId="2" borderId="2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172" fontId="1" fillId="2" borderId="40" xfId="0" applyNumberFormat="1" applyFont="1" applyFill="1" applyBorder="1" applyAlignment="1">
      <alignment/>
    </xf>
    <xf numFmtId="4" fontId="0" fillId="2" borderId="67" xfId="0" applyNumberFormat="1" applyFill="1" applyBorder="1" applyAlignment="1">
      <alignment horizontal="center"/>
    </xf>
    <xf numFmtId="4" fontId="0" fillId="2" borderId="67" xfId="0" applyNumberFormat="1" applyFill="1" applyBorder="1" applyAlignment="1">
      <alignment/>
    </xf>
    <xf numFmtId="4" fontId="6" fillId="2" borderId="67" xfId="0" applyNumberFormat="1" applyFont="1" applyFill="1" applyBorder="1" applyAlignment="1">
      <alignment/>
    </xf>
    <xf numFmtId="172" fontId="0" fillId="2" borderId="17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5" fillId="2" borderId="7" xfId="0" applyNumberFormat="1" applyFon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5" fillId="2" borderId="23" xfId="0" applyNumberFormat="1" applyFont="1" applyFill="1" applyBorder="1" applyAlignment="1">
      <alignment/>
    </xf>
    <xf numFmtId="172" fontId="0" fillId="2" borderId="18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3" fontId="10" fillId="2" borderId="68" xfId="0" applyNumberFormat="1" applyFont="1" applyFill="1" applyBorder="1" applyAlignment="1">
      <alignment horizontal="center" vertical="center" wrapText="1"/>
    </xf>
    <xf numFmtId="3" fontId="0" fillId="2" borderId="57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9" xfId="0" applyNumberFormat="1" applyFill="1" applyBorder="1" applyAlignment="1">
      <alignment/>
    </xf>
    <xf numFmtId="172" fontId="0" fillId="2" borderId="22" xfId="0" applyNumberFormat="1" applyFill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172" fontId="0" fillId="2" borderId="53" xfId="0" applyNumberFormat="1" applyFill="1" applyBorder="1" applyAlignment="1">
      <alignment horizontal="right"/>
    </xf>
    <xf numFmtId="3" fontId="0" fillId="4" borderId="6" xfId="0" applyNumberFormat="1" applyFont="1" applyFill="1" applyBorder="1" applyAlignment="1">
      <alignment horizontal="right"/>
    </xf>
    <xf numFmtId="3" fontId="0" fillId="4" borderId="24" xfId="0" applyNumberFormat="1" applyFont="1" applyFill="1" applyBorder="1" applyAlignment="1">
      <alignment horizontal="right"/>
    </xf>
    <xf numFmtId="3" fontId="0" fillId="4" borderId="14" xfId="0" applyNumberFormat="1" applyFont="1" applyFill="1" applyBorder="1" applyAlignment="1">
      <alignment horizontal="right"/>
    </xf>
    <xf numFmtId="3" fontId="0" fillId="4" borderId="22" xfId="0" applyNumberFormat="1" applyFill="1" applyBorder="1" applyAlignment="1">
      <alignment horizontal="right"/>
    </xf>
    <xf numFmtId="4" fontId="6" fillId="2" borderId="34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70" xfId="0" applyNumberFormat="1" applyFont="1" applyFill="1" applyBorder="1" applyAlignment="1">
      <alignment horizontal="center" vertical="center" wrapText="1"/>
    </xf>
    <xf numFmtId="3" fontId="13" fillId="2" borderId="71" xfId="0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 horizontal="left" vertical="center"/>
    </xf>
    <xf numFmtId="3" fontId="13" fillId="2" borderId="28" xfId="0" applyNumberFormat="1" applyFont="1" applyFill="1" applyBorder="1" applyAlignment="1">
      <alignment horizontal="left" vertical="center"/>
    </xf>
    <xf numFmtId="3" fontId="13" fillId="2" borderId="54" xfId="0" applyNumberFormat="1" applyFont="1" applyFill="1" applyBorder="1" applyAlignment="1">
      <alignment horizontal="justify" vertical="center"/>
    </xf>
    <xf numFmtId="3" fontId="13" fillId="2" borderId="28" xfId="0" applyNumberFormat="1" applyFont="1" applyFill="1" applyBorder="1" applyAlignment="1">
      <alignment horizontal="justify" vertical="center"/>
    </xf>
    <xf numFmtId="0" fontId="24" fillId="0" borderId="1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2" borderId="0" xfId="0" applyFont="1" applyFill="1" applyBorder="1" applyAlignment="1">
      <alignment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4" fontId="15" fillId="2" borderId="34" xfId="0" applyNumberFormat="1" applyFont="1" applyFill="1" applyBorder="1" applyAlignment="1">
      <alignment horizontal="center" vertical="justify"/>
    </xf>
    <xf numFmtId="4" fontId="15" fillId="2" borderId="29" xfId="0" applyNumberFormat="1" applyFont="1" applyFill="1" applyBorder="1" applyAlignment="1">
      <alignment horizontal="center" vertical="justify"/>
    </xf>
    <xf numFmtId="4" fontId="6" fillId="2" borderId="34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0" fillId="2" borderId="34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4" fontId="0" fillId="2" borderId="34" xfId="0" applyNumberFormat="1" applyFont="1" applyFill="1" applyBorder="1" applyAlignment="1">
      <alignment horizontal="center" vertical="center"/>
    </xf>
    <xf numFmtId="4" fontId="0" fillId="2" borderId="36" xfId="0" applyNumberFormat="1" applyFont="1" applyFill="1" applyBorder="1" applyAlignment="1">
      <alignment horizontal="center" vertical="center"/>
    </xf>
    <xf numFmtId="4" fontId="0" fillId="2" borderId="29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72" xfId="0" applyNumberFormat="1" applyFont="1" applyFill="1" applyBorder="1" applyAlignment="1">
      <alignment horizontal="center" vertical="center"/>
    </xf>
    <xf numFmtId="3" fontId="13" fillId="2" borderId="54" xfId="0" applyNumberFormat="1" applyFont="1" applyFill="1" applyBorder="1" applyAlignment="1">
      <alignment horizontal="left" vertical="center"/>
    </xf>
    <xf numFmtId="3" fontId="13" fillId="2" borderId="29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vertical="center" wrapText="1"/>
    </xf>
    <xf numFmtId="3" fontId="6" fillId="2" borderId="73" xfId="0" applyNumberFormat="1" applyFont="1" applyFill="1" applyBorder="1" applyAlignment="1">
      <alignment horizontal="center" vertical="center" wrapText="1"/>
    </xf>
    <xf numFmtId="3" fontId="10" fillId="2" borderId="74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13" fillId="2" borderId="58" xfId="0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center" vertical="center" wrapText="1"/>
    </xf>
    <xf numFmtId="3" fontId="13" fillId="2" borderId="75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12" fillId="2" borderId="34" xfId="0" applyNumberFormat="1" applyFont="1" applyFill="1" applyBorder="1" applyAlignment="1">
      <alignment horizontal="center" vertical="center"/>
    </xf>
    <xf numFmtId="3" fontId="12" fillId="2" borderId="36" xfId="0" applyNumberFormat="1" applyFont="1" applyFill="1" applyBorder="1" applyAlignment="1">
      <alignment horizontal="center" vertical="center"/>
    </xf>
    <xf numFmtId="3" fontId="12" fillId="2" borderId="29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3" fontId="10" fillId="2" borderId="60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3" fontId="10" fillId="2" borderId="75" xfId="0" applyNumberFormat="1" applyFont="1" applyFill="1" applyBorder="1" applyAlignment="1">
      <alignment horizontal="center" vertical="center" wrapText="1"/>
    </xf>
    <xf numFmtId="3" fontId="0" fillId="4" borderId="54" xfId="0" applyNumberFormat="1" applyFont="1" applyFill="1" applyBorder="1" applyAlignment="1">
      <alignment horizontal="center" vertical="center"/>
    </xf>
    <xf numFmtId="3" fontId="0" fillId="4" borderId="28" xfId="0" applyNumberFormat="1" applyFont="1" applyFill="1" applyBorder="1" applyAlignment="1">
      <alignment horizontal="center" vertical="center"/>
    </xf>
    <xf numFmtId="3" fontId="0" fillId="4" borderId="58" xfId="0" applyNumberFormat="1" applyFont="1" applyFill="1" applyBorder="1" applyAlignment="1">
      <alignment horizontal="center" vertical="center"/>
    </xf>
    <xf numFmtId="3" fontId="0" fillId="4" borderId="52" xfId="0" applyNumberFormat="1" applyFont="1" applyFill="1" applyBorder="1" applyAlignment="1">
      <alignment horizontal="center" vertical="center"/>
    </xf>
    <xf numFmtId="3" fontId="10" fillId="2" borderId="58" xfId="0" applyNumberFormat="1" applyFont="1" applyFill="1" applyBorder="1" applyAlignment="1">
      <alignment horizontal="center" vertical="center" wrapText="1"/>
    </xf>
    <xf numFmtId="3" fontId="10" fillId="2" borderId="45" xfId="0" applyNumberFormat="1" applyFont="1" applyFill="1" applyBorder="1" applyAlignment="1">
      <alignment horizontal="center" vertical="center" wrapText="1"/>
    </xf>
    <xf numFmtId="3" fontId="10" fillId="2" borderId="66" xfId="0" applyNumberFormat="1" applyFont="1" applyFill="1" applyBorder="1" applyAlignment="1">
      <alignment horizontal="center" vertical="center" wrapText="1"/>
    </xf>
    <xf numFmtId="3" fontId="5" fillId="2" borderId="76" xfId="0" applyNumberFormat="1" applyFont="1" applyFill="1" applyBorder="1" applyAlignment="1">
      <alignment horizontal="center" vertical="center" wrapText="1"/>
    </xf>
    <xf numFmtId="3" fontId="5" fillId="2" borderId="72" xfId="0" applyNumberFormat="1" applyFont="1" applyFill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>
      <alignment horizontal="center" vertical="center" wrapText="1"/>
    </xf>
    <xf numFmtId="3" fontId="10" fillId="2" borderId="59" xfId="0" applyNumberFormat="1" applyFont="1" applyFill="1" applyBorder="1" applyAlignment="1">
      <alignment horizontal="center" vertical="center" wrapText="1"/>
    </xf>
    <xf numFmtId="3" fontId="10" fillId="2" borderId="76" xfId="0" applyNumberFormat="1" applyFont="1" applyFill="1" applyBorder="1" applyAlignment="1">
      <alignment horizontal="center" vertical="center" wrapText="1"/>
    </xf>
    <xf numFmtId="3" fontId="10" fillId="2" borderId="77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10" fillId="2" borderId="54" xfId="0" applyNumberFormat="1" applyFont="1" applyFill="1" applyBorder="1" applyAlignment="1">
      <alignment horizontal="center" vertical="center" wrapText="1"/>
    </xf>
    <xf numFmtId="3" fontId="10" fillId="2" borderId="32" xfId="0" applyNumberFormat="1" applyFont="1" applyFill="1" applyBorder="1" applyAlignment="1">
      <alignment horizontal="center" vertical="center" wrapText="1"/>
    </xf>
    <xf numFmtId="3" fontId="5" fillId="4" borderId="34" xfId="0" applyNumberFormat="1" applyFont="1" applyFill="1" applyBorder="1" applyAlignment="1">
      <alignment horizontal="justify" vertical="center" wrapText="1"/>
    </xf>
    <xf numFmtId="3" fontId="5" fillId="4" borderId="29" xfId="0" applyNumberFormat="1" applyFont="1" applyFill="1" applyBorder="1" applyAlignment="1">
      <alignment horizontal="justify" vertical="center" wrapText="1"/>
    </xf>
    <xf numFmtId="3" fontId="7" fillId="2" borderId="0" xfId="0" applyNumberFormat="1" applyFont="1" applyFill="1" applyAlignment="1">
      <alignment horizontal="left"/>
    </xf>
    <xf numFmtId="3" fontId="0" fillId="4" borderId="33" xfId="0" applyNumberFormat="1" applyFont="1" applyFill="1" applyBorder="1" applyAlignment="1">
      <alignment horizontal="center" vertical="center"/>
    </xf>
    <xf numFmtId="3" fontId="0" fillId="4" borderId="68" xfId="0" applyNumberFormat="1" applyFont="1" applyFill="1" applyBorder="1" applyAlignment="1">
      <alignment horizontal="center" vertical="center"/>
    </xf>
    <xf numFmtId="3" fontId="0" fillId="4" borderId="76" xfId="0" applyNumberFormat="1" applyFont="1" applyFill="1" applyBorder="1" applyAlignment="1">
      <alignment horizontal="center" vertical="center"/>
    </xf>
    <xf numFmtId="3" fontId="0" fillId="4" borderId="7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7" fillId="4" borderId="0" xfId="0" applyNumberFormat="1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28575</xdr:rowOff>
    </xdr:from>
    <xdr:to>
      <xdr:col>1</xdr:col>
      <xdr:colOff>0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172200"/>
          <a:ext cx="81915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1">
      <selection activeCell="M16" sqref="M16"/>
    </sheetView>
  </sheetViews>
  <sheetFormatPr defaultColWidth="9.0039062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7.25390625" style="1" bestFit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492" t="s">
        <v>172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6"/>
      <c r="O1" s="46"/>
    </row>
    <row r="2" spans="1:15" ht="27" customHeight="1">
      <c r="A2" s="6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6"/>
      <c r="O2" s="46"/>
    </row>
    <row r="3" spans="1:2" ht="15.75">
      <c r="A3" s="6" t="s">
        <v>0</v>
      </c>
      <c r="B3" s="5" t="s">
        <v>173</v>
      </c>
    </row>
    <row r="4" spans="5:11" ht="15">
      <c r="E4" s="4"/>
      <c r="F4" s="4"/>
      <c r="G4" s="4"/>
      <c r="H4" s="4"/>
      <c r="I4" s="4"/>
      <c r="J4" s="4"/>
      <c r="K4" s="3"/>
    </row>
    <row r="5" spans="1:10" ht="12.75" customHeight="1" thickBot="1">
      <c r="A5" s="15" t="s">
        <v>133</v>
      </c>
      <c r="B5" s="2"/>
      <c r="C5" s="2"/>
      <c r="D5" s="2"/>
      <c r="E5" s="2"/>
      <c r="F5" s="2"/>
      <c r="G5" s="2"/>
      <c r="H5" s="2"/>
      <c r="I5" s="2"/>
      <c r="J5" s="2"/>
    </row>
    <row r="6" spans="1:10" s="60" customFormat="1" ht="29.25" customHeight="1" thickBot="1">
      <c r="A6" s="55" t="s">
        <v>44</v>
      </c>
      <c r="B6" s="496" t="s">
        <v>66</v>
      </c>
      <c r="C6" s="497"/>
      <c r="D6" s="401" t="s">
        <v>210</v>
      </c>
      <c r="E6" s="57" t="s">
        <v>46</v>
      </c>
      <c r="F6" s="498" t="s">
        <v>67</v>
      </c>
      <c r="G6" s="497"/>
      <c r="H6" s="56" t="s">
        <v>68</v>
      </c>
      <c r="I6" s="56" t="s">
        <v>19</v>
      </c>
      <c r="J6" s="58" t="s">
        <v>10</v>
      </c>
    </row>
    <row r="7" spans="1:18" ht="12.75" customHeight="1">
      <c r="A7" s="37" t="s">
        <v>98</v>
      </c>
      <c r="B7" s="38">
        <v>1</v>
      </c>
      <c r="C7" s="38">
        <v>1</v>
      </c>
      <c r="D7" s="38"/>
      <c r="E7" s="38"/>
      <c r="F7" s="30"/>
      <c r="G7" s="30"/>
      <c r="H7" s="30"/>
      <c r="I7" s="39"/>
      <c r="J7" s="141">
        <f>SUM(B7:I7)</f>
        <v>2</v>
      </c>
      <c r="N7" s="3"/>
      <c r="O7" s="3"/>
      <c r="P7" s="3"/>
      <c r="Q7" s="3"/>
      <c r="R7" s="3"/>
    </row>
    <row r="8" spans="1:18" ht="12.75" customHeight="1">
      <c r="A8" s="37" t="s">
        <v>23</v>
      </c>
      <c r="B8" s="38"/>
      <c r="C8" s="38"/>
      <c r="D8" s="38">
        <v>1</v>
      </c>
      <c r="E8" s="38"/>
      <c r="F8" s="30"/>
      <c r="G8" s="30">
        <v>1</v>
      </c>
      <c r="H8" s="30"/>
      <c r="I8" s="39"/>
      <c r="J8" s="141">
        <f aca="true" t="shared" si="0" ref="J8:J13">SUM(B8:I8)</f>
        <v>2</v>
      </c>
      <c r="N8" s="3"/>
      <c r="O8" s="3"/>
      <c r="P8" s="3"/>
      <c r="Q8" s="3"/>
      <c r="R8" s="3"/>
    </row>
    <row r="9" spans="1:18" ht="12.75" customHeight="1">
      <c r="A9" s="35" t="s">
        <v>45</v>
      </c>
      <c r="B9" s="19"/>
      <c r="C9" s="19"/>
      <c r="D9" s="19">
        <v>1</v>
      </c>
      <c r="E9" s="19"/>
      <c r="F9" s="27"/>
      <c r="G9" s="27">
        <v>2</v>
      </c>
      <c r="H9" s="27"/>
      <c r="I9" s="34"/>
      <c r="J9" s="141">
        <f t="shared" si="0"/>
        <v>3</v>
      </c>
      <c r="N9" s="3"/>
      <c r="O9" s="3"/>
      <c r="P9" s="3"/>
      <c r="Q9" s="3"/>
      <c r="R9" s="3"/>
    </row>
    <row r="10" spans="1:18" ht="12.75" customHeight="1">
      <c r="A10" s="35" t="s">
        <v>41</v>
      </c>
      <c r="B10" s="19"/>
      <c r="C10" s="19"/>
      <c r="D10" s="19"/>
      <c r="E10" s="19"/>
      <c r="F10" s="27"/>
      <c r="G10" s="27">
        <v>1</v>
      </c>
      <c r="H10" s="27"/>
      <c r="I10" s="34"/>
      <c r="J10" s="141">
        <f t="shared" si="0"/>
        <v>1</v>
      </c>
      <c r="N10" s="3"/>
      <c r="O10" s="3"/>
      <c r="P10" s="3"/>
      <c r="Q10" s="3"/>
      <c r="R10" s="3"/>
    </row>
    <row r="11" spans="1:10" ht="12.75" customHeight="1">
      <c r="A11" s="35" t="s">
        <v>25</v>
      </c>
      <c r="B11" s="19"/>
      <c r="C11" s="19">
        <v>1</v>
      </c>
      <c r="D11" s="19">
        <v>1</v>
      </c>
      <c r="E11" s="19"/>
      <c r="F11" s="27">
        <v>1</v>
      </c>
      <c r="G11" s="27"/>
      <c r="H11" s="27"/>
      <c r="I11" s="34"/>
      <c r="J11" s="141">
        <f t="shared" si="0"/>
        <v>3</v>
      </c>
    </row>
    <row r="12" spans="1:10" s="14" customFormat="1" ht="12.75" customHeight="1">
      <c r="A12" s="35" t="s">
        <v>26</v>
      </c>
      <c r="B12" s="19"/>
      <c r="C12" s="19">
        <v>0.9</v>
      </c>
      <c r="D12" s="19"/>
      <c r="E12" s="19"/>
      <c r="F12" s="33">
        <v>2</v>
      </c>
      <c r="G12" s="33"/>
      <c r="H12" s="63"/>
      <c r="I12" s="34">
        <v>0.75</v>
      </c>
      <c r="J12" s="141">
        <f t="shared" si="0"/>
        <v>3.65</v>
      </c>
    </row>
    <row r="13" spans="1:10" s="7" customFormat="1" ht="12.75" customHeight="1" thickBot="1">
      <c r="A13" s="36" t="s">
        <v>5</v>
      </c>
      <c r="B13" s="25">
        <v>1</v>
      </c>
      <c r="C13" s="25">
        <v>7</v>
      </c>
      <c r="D13" s="25">
        <v>2</v>
      </c>
      <c r="E13" s="25">
        <v>2</v>
      </c>
      <c r="F13" s="26">
        <v>16</v>
      </c>
      <c r="G13" s="26">
        <v>17</v>
      </c>
      <c r="H13" s="26">
        <v>3</v>
      </c>
      <c r="I13" s="26">
        <v>1</v>
      </c>
      <c r="J13" s="141">
        <f t="shared" si="0"/>
        <v>49</v>
      </c>
    </row>
    <row r="14" spans="1:10" s="7" customFormat="1" ht="12.75" customHeight="1" thickBot="1">
      <c r="A14" s="18" t="s">
        <v>10</v>
      </c>
      <c r="B14" s="62">
        <f>SUM(B7:B13)</f>
        <v>2</v>
      </c>
      <c r="C14" s="70">
        <f aca="true" t="shared" si="1" ref="C14:I14">SUM(C7:C13)</f>
        <v>9.9</v>
      </c>
      <c r="D14" s="70">
        <f>SUM(D7:D13)</f>
        <v>5</v>
      </c>
      <c r="E14" s="70">
        <f t="shared" si="1"/>
        <v>2</v>
      </c>
      <c r="F14" s="70">
        <f t="shared" si="1"/>
        <v>19</v>
      </c>
      <c r="G14" s="70">
        <f t="shared" si="1"/>
        <v>21</v>
      </c>
      <c r="H14" s="70">
        <f t="shared" si="1"/>
        <v>3</v>
      </c>
      <c r="I14" s="70">
        <f t="shared" si="1"/>
        <v>1.75</v>
      </c>
      <c r="J14" s="71">
        <f>SUM(B14:I14)</f>
        <v>63.65</v>
      </c>
    </row>
    <row r="15" s="7" customFormat="1" ht="12.75" customHeight="1"/>
    <row r="16" s="7" customFormat="1" ht="12.75" customHeight="1">
      <c r="G16" s="50"/>
    </row>
    <row r="17" s="7" customFormat="1" ht="12.75" customHeight="1"/>
    <row r="18" s="7" customFormat="1" ht="12.75" customHeight="1"/>
    <row r="19" spans="1:4" s="7" customFormat="1" ht="12.75" customHeight="1">
      <c r="A19" s="495" t="s">
        <v>174</v>
      </c>
      <c r="B19" s="495"/>
      <c r="C19" s="495"/>
      <c r="D19" s="87"/>
    </row>
    <row r="20" spans="1:10" s="7" customFormat="1" ht="18.75" customHeight="1">
      <c r="A20" s="495"/>
      <c r="B20" s="495"/>
      <c r="C20" s="495"/>
      <c r="D20" s="87"/>
      <c r="E20" s="494" t="s">
        <v>70</v>
      </c>
      <c r="F20" s="494"/>
      <c r="G20" s="494"/>
      <c r="H20" s="494"/>
      <c r="I20" s="3"/>
      <c r="J20" s="48"/>
    </row>
    <row r="21" spans="1:10" s="48" customFormat="1" ht="15" customHeight="1">
      <c r="A21" s="495"/>
      <c r="B21" s="495"/>
      <c r="C21" s="495"/>
      <c r="D21" s="87"/>
      <c r="E21" s="494"/>
      <c r="F21" s="494"/>
      <c r="G21" s="494"/>
      <c r="H21" s="494"/>
      <c r="J21" s="47" t="s">
        <v>71</v>
      </c>
    </row>
    <row r="22" spans="1:10" s="48" customFormat="1" ht="15" customHeight="1">
      <c r="A22" s="87"/>
      <c r="B22" s="87"/>
      <c r="C22" s="87"/>
      <c r="D22" s="87"/>
      <c r="E22" s="88"/>
      <c r="F22" s="88"/>
      <c r="G22" s="88"/>
      <c r="H22" s="88"/>
      <c r="J22" s="47"/>
    </row>
    <row r="23" spans="1:10" s="7" customFormat="1" ht="12.75" customHeight="1" thickBot="1">
      <c r="A23" s="15" t="s">
        <v>134</v>
      </c>
      <c r="E23" s="15" t="s">
        <v>135</v>
      </c>
      <c r="F23" s="86"/>
      <c r="G23" s="86"/>
      <c r="J23" s="15" t="s">
        <v>136</v>
      </c>
    </row>
    <row r="24" spans="1:13" s="43" customFormat="1" ht="24.75" customHeight="1" thickBot="1">
      <c r="A24" s="40" t="s">
        <v>62</v>
      </c>
      <c r="B24" s="41" t="s">
        <v>40</v>
      </c>
      <c r="C24" s="42"/>
      <c r="D24" s="42"/>
      <c r="E24" s="82" t="s">
        <v>44</v>
      </c>
      <c r="F24" s="78" t="s">
        <v>47</v>
      </c>
      <c r="G24" s="72" t="s">
        <v>48</v>
      </c>
      <c r="H24" s="28" t="s">
        <v>112</v>
      </c>
      <c r="J24" s="53" t="s">
        <v>44</v>
      </c>
      <c r="K24" s="59" t="s">
        <v>60</v>
      </c>
      <c r="L24" s="29" t="s">
        <v>61</v>
      </c>
      <c r="M24" s="44"/>
    </row>
    <row r="25" spans="1:13" s="7" customFormat="1" ht="12.75" customHeight="1">
      <c r="A25" s="31" t="s">
        <v>1</v>
      </c>
      <c r="B25" s="31">
        <v>1009</v>
      </c>
      <c r="E25" s="83" t="s">
        <v>98</v>
      </c>
      <c r="F25" s="79">
        <v>34</v>
      </c>
      <c r="G25" s="77">
        <v>921</v>
      </c>
      <c r="H25" s="12">
        <v>57</v>
      </c>
      <c r="I25" s="50"/>
      <c r="J25" s="51" t="s">
        <v>98</v>
      </c>
      <c r="K25" s="13">
        <v>10</v>
      </c>
      <c r="L25" s="12"/>
      <c r="M25" s="1"/>
    </row>
    <row r="26" spans="1:13" s="7" customFormat="1" ht="12.75" customHeight="1">
      <c r="A26" s="23" t="s">
        <v>6</v>
      </c>
      <c r="B26" s="23">
        <v>3912</v>
      </c>
      <c r="E26" s="84" t="s">
        <v>23</v>
      </c>
      <c r="F26" s="54">
        <v>3</v>
      </c>
      <c r="G26" s="73">
        <v>70</v>
      </c>
      <c r="H26" s="8"/>
      <c r="J26" s="51" t="s">
        <v>23</v>
      </c>
      <c r="K26" s="13"/>
      <c r="L26" s="12"/>
      <c r="M26" s="1"/>
    </row>
    <row r="27" spans="1:13" s="7" customFormat="1" ht="12.75" customHeight="1">
      <c r="A27" s="23" t="s">
        <v>2</v>
      </c>
      <c r="B27" s="23">
        <v>1612</v>
      </c>
      <c r="E27" s="84" t="s">
        <v>45</v>
      </c>
      <c r="F27" s="54">
        <v>29</v>
      </c>
      <c r="G27" s="73">
        <v>332</v>
      </c>
      <c r="H27" s="8"/>
      <c r="J27" s="49" t="s">
        <v>45</v>
      </c>
      <c r="K27" s="10">
        <v>7</v>
      </c>
      <c r="L27" s="8"/>
      <c r="M27" s="1"/>
    </row>
    <row r="28" spans="1:13" s="7" customFormat="1" ht="12.75" customHeight="1">
      <c r="A28" s="23" t="s">
        <v>21</v>
      </c>
      <c r="B28" s="23">
        <v>2051</v>
      </c>
      <c r="E28" s="84" t="s">
        <v>25</v>
      </c>
      <c r="F28" s="54">
        <v>21</v>
      </c>
      <c r="G28" s="73">
        <v>273</v>
      </c>
      <c r="H28" s="8">
        <v>5</v>
      </c>
      <c r="J28" s="49" t="s">
        <v>25</v>
      </c>
      <c r="K28" s="10">
        <v>3</v>
      </c>
      <c r="L28" s="8"/>
      <c r="M28" s="1"/>
    </row>
    <row r="29" spans="1:12" ht="12.75" customHeight="1">
      <c r="A29" s="23" t="s">
        <v>7</v>
      </c>
      <c r="B29" s="23">
        <v>3541</v>
      </c>
      <c r="C29" s="7"/>
      <c r="D29" s="7"/>
      <c r="E29" s="84" t="s">
        <v>26</v>
      </c>
      <c r="F29" s="54">
        <v>1</v>
      </c>
      <c r="G29" s="73">
        <v>115</v>
      </c>
      <c r="H29" s="8"/>
      <c r="J29" s="49" t="s">
        <v>41</v>
      </c>
      <c r="K29" s="10">
        <v>2</v>
      </c>
      <c r="L29" s="8"/>
    </row>
    <row r="30" spans="1:13" s="21" customFormat="1" ht="12.75" customHeight="1">
      <c r="A30" s="23" t="s">
        <v>3</v>
      </c>
      <c r="B30" s="23">
        <v>1062</v>
      </c>
      <c r="C30" s="7"/>
      <c r="D30" s="7"/>
      <c r="E30" s="85" t="s">
        <v>41</v>
      </c>
      <c r="F30" s="54"/>
      <c r="G30" s="73"/>
      <c r="H30" s="74"/>
      <c r="J30" s="49" t="s">
        <v>26</v>
      </c>
      <c r="K30" s="10">
        <v>3</v>
      </c>
      <c r="L30" s="8"/>
      <c r="M30" s="1"/>
    </row>
    <row r="31" spans="1:12" ht="12.75" customHeight="1" thickBot="1">
      <c r="A31" s="24" t="s">
        <v>4</v>
      </c>
      <c r="B31" s="24">
        <v>2214</v>
      </c>
      <c r="C31" s="7"/>
      <c r="D31" s="7"/>
      <c r="E31" s="85" t="s">
        <v>5</v>
      </c>
      <c r="F31" s="80">
        <v>112</v>
      </c>
      <c r="G31" s="75">
        <v>924</v>
      </c>
      <c r="H31" s="76">
        <v>23</v>
      </c>
      <c r="J31" s="49" t="s">
        <v>5</v>
      </c>
      <c r="K31" s="11">
        <v>111</v>
      </c>
      <c r="L31" s="9">
        <v>7</v>
      </c>
    </row>
    <row r="32" spans="1:12" ht="12.75" customHeight="1" thickBot="1">
      <c r="A32" s="22" t="s">
        <v>10</v>
      </c>
      <c r="B32" s="22">
        <f>SUM(B25:B31)</f>
        <v>15401</v>
      </c>
      <c r="C32" s="7"/>
      <c r="D32" s="7"/>
      <c r="E32" s="18" t="s">
        <v>10</v>
      </c>
      <c r="F32" s="81">
        <f>SUM(F25:F31)</f>
        <v>200</v>
      </c>
      <c r="G32" s="150">
        <f>SUM(G25:G31)</f>
        <v>2635</v>
      </c>
      <c r="H32" s="17">
        <f>SUM(H25:H31)</f>
        <v>85</v>
      </c>
      <c r="J32" s="52" t="s">
        <v>10</v>
      </c>
      <c r="K32" s="16">
        <f>SUM(K25:K31)</f>
        <v>136</v>
      </c>
      <c r="L32" s="17">
        <f>SUM(L25:L31)</f>
        <v>7</v>
      </c>
    </row>
    <row r="33" spans="3:5" ht="12.75" customHeight="1">
      <c r="C33" s="32"/>
      <c r="D33" s="32"/>
      <c r="E33" s="32"/>
    </row>
    <row r="34" ht="12.75" customHeight="1"/>
    <row r="35" ht="12.75" customHeight="1">
      <c r="G35" s="20"/>
    </row>
    <row r="36" ht="12.75" customHeight="1">
      <c r="G36" s="20"/>
    </row>
    <row r="37" ht="12.75" customHeight="1">
      <c r="G37" s="20"/>
    </row>
    <row r="38" ht="12.75" customHeight="1">
      <c r="G38" s="20"/>
    </row>
    <row r="39" ht="12.75" customHeight="1"/>
  </sheetData>
  <mergeCells count="5">
    <mergeCell ref="A1:M1"/>
    <mergeCell ref="E20:H21"/>
    <mergeCell ref="A19:C21"/>
    <mergeCell ref="B6:C6"/>
    <mergeCell ref="F6:G6"/>
  </mergeCells>
  <printOptions horizontalCentered="1" verticalCentered="1"/>
  <pageMargins left="0.7874015748031497" right="0.5905511811023623" top="0.5905511811023623" bottom="0.5905511811023623" header="0" footer="0.31496062992125984"/>
  <pageSetup horizontalDpi="600" verticalDpi="600" orientation="landscape" paperSize="9" r:id="rId1"/>
  <headerFooter alignWithMargins="0">
    <oddFooter>&amp;REXC/ROZPOČET/TABULKY/TAB_03.XLS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22">
      <selection activeCell="B46" sqref="B46"/>
    </sheetView>
  </sheetViews>
  <sheetFormatPr defaultColWidth="9.00390625" defaultRowHeight="12.75"/>
  <cols>
    <col min="1" max="1" width="11.375" style="99" customWidth="1"/>
    <col min="2" max="2" width="11.75390625" style="99" customWidth="1"/>
    <col min="3" max="3" width="7.75390625" style="97" bestFit="1" customWidth="1"/>
    <col min="4" max="4" width="10.875" style="99" customWidth="1"/>
    <col min="5" max="5" width="8.00390625" style="97" bestFit="1" customWidth="1"/>
    <col min="6" max="6" width="11.375" style="99" customWidth="1"/>
    <col min="7" max="7" width="8.25390625" style="97" customWidth="1"/>
    <col min="8" max="8" width="11.00390625" style="99" customWidth="1"/>
    <col min="9" max="9" width="7.75390625" style="97" customWidth="1"/>
    <col min="10" max="10" width="10.875" style="99" customWidth="1"/>
    <col min="11" max="11" width="8.00390625" style="97" bestFit="1" customWidth="1"/>
    <col min="12" max="12" width="11.75390625" style="99" customWidth="1"/>
    <col min="13" max="13" width="8.00390625" style="97" bestFit="1" customWidth="1"/>
    <col min="14" max="14" width="12.125" style="99" customWidth="1"/>
    <col min="15" max="15" width="6.375" style="99" customWidth="1"/>
    <col min="16" max="16384" width="8.875" style="99" customWidth="1"/>
  </cols>
  <sheetData>
    <row r="1" spans="1:15" ht="18">
      <c r="A1" s="91" t="s">
        <v>8</v>
      </c>
      <c r="B1" s="92" t="s">
        <v>52</v>
      </c>
      <c r="C1" s="93"/>
      <c r="D1" s="92"/>
      <c r="E1" s="93"/>
      <c r="F1" s="92"/>
      <c r="G1" s="94"/>
      <c r="H1" s="95"/>
      <c r="I1" s="94"/>
      <c r="J1" s="95"/>
      <c r="K1" s="94"/>
      <c r="L1" s="96"/>
      <c r="N1" s="98"/>
      <c r="O1" s="98"/>
    </row>
    <row r="3" spans="1:15" ht="15.75">
      <c r="A3" s="100" t="s">
        <v>139</v>
      </c>
      <c r="B3" s="95"/>
      <c r="C3" s="95"/>
      <c r="D3" s="100"/>
      <c r="E3" s="101"/>
      <c r="F3" s="102"/>
      <c r="G3" s="96"/>
      <c r="H3" s="96"/>
      <c r="I3" s="96"/>
      <c r="J3" s="96"/>
      <c r="K3" s="96"/>
      <c r="L3" s="96"/>
      <c r="M3" s="96"/>
      <c r="N3" s="96"/>
      <c r="O3" s="96"/>
    </row>
    <row r="4" ht="13.5" thickBot="1"/>
    <row r="5" spans="1:15" s="106" customFormat="1" ht="13.5" thickBot="1">
      <c r="A5" s="103" t="s">
        <v>51</v>
      </c>
      <c r="B5" s="503" t="s">
        <v>107</v>
      </c>
      <c r="C5" s="504"/>
      <c r="D5" s="504"/>
      <c r="E5" s="504"/>
      <c r="F5" s="504"/>
      <c r="G5" s="505"/>
      <c r="H5" s="506" t="s">
        <v>108</v>
      </c>
      <c r="I5" s="507"/>
      <c r="J5" s="507"/>
      <c r="K5" s="507"/>
      <c r="L5" s="507"/>
      <c r="M5" s="508"/>
      <c r="N5" s="104" t="s">
        <v>50</v>
      </c>
      <c r="O5" s="105"/>
    </row>
    <row r="6" spans="1:15" s="106" customFormat="1" ht="13.5" thickBot="1">
      <c r="A6" s="107" t="s">
        <v>5</v>
      </c>
      <c r="B6" s="108" t="s">
        <v>28</v>
      </c>
      <c r="C6" s="109" t="s">
        <v>9</v>
      </c>
      <c r="D6" s="110" t="s">
        <v>29</v>
      </c>
      <c r="E6" s="111" t="s">
        <v>9</v>
      </c>
      <c r="F6" s="108" t="s">
        <v>10</v>
      </c>
      <c r="G6" s="112" t="s">
        <v>9</v>
      </c>
      <c r="H6" s="108" t="s">
        <v>28</v>
      </c>
      <c r="I6" s="109" t="s">
        <v>9</v>
      </c>
      <c r="J6" s="110" t="s">
        <v>29</v>
      </c>
      <c r="K6" s="111" t="s">
        <v>9</v>
      </c>
      <c r="L6" s="113" t="s">
        <v>10</v>
      </c>
      <c r="M6" s="114" t="s">
        <v>9</v>
      </c>
      <c r="N6" s="108" t="s">
        <v>10</v>
      </c>
      <c r="O6" s="115" t="s">
        <v>9</v>
      </c>
    </row>
    <row r="7" spans="1:15" s="106" customFormat="1" ht="12.75">
      <c r="A7" s="117" t="s">
        <v>98</v>
      </c>
      <c r="B7" s="213"/>
      <c r="C7" s="142">
        <f>((B7/B15)*100)</f>
        <v>0</v>
      </c>
      <c r="D7" s="142">
        <v>85200</v>
      </c>
      <c r="E7" s="143">
        <f>((D7/D15)*100)</f>
        <v>11.324113130548417</v>
      </c>
      <c r="F7" s="144">
        <f aca="true" t="shared" si="0" ref="F7:F14">(B7+D7)</f>
        <v>85200</v>
      </c>
      <c r="G7" s="145">
        <f>SUM((F7/F15)*100)</f>
        <v>6.184693412262023</v>
      </c>
      <c r="H7" s="213"/>
      <c r="I7" s="146">
        <f>SUM((H7/H15)*100)</f>
        <v>0</v>
      </c>
      <c r="J7" s="142">
        <v>19065</v>
      </c>
      <c r="K7" s="143">
        <f>SUM((J7/J15)*100)</f>
        <v>0.9121100514240613</v>
      </c>
      <c r="L7" s="144">
        <f aca="true" t="shared" si="1" ref="L7:L14">(H7+J7)</f>
        <v>19065</v>
      </c>
      <c r="M7" s="147">
        <f>SUM((L7/L15)*100)</f>
        <v>0.8016370703017169</v>
      </c>
      <c r="N7" s="148">
        <f aca="true" t="shared" si="2" ref="N7:N14">(F7+L7)</f>
        <v>104265</v>
      </c>
      <c r="O7" s="149">
        <f>SUM((N7/N15)*100)</f>
        <v>2.7760672327087237</v>
      </c>
    </row>
    <row r="8" spans="1:15" s="106" customFormat="1" ht="12.75">
      <c r="A8" s="117" t="s">
        <v>23</v>
      </c>
      <c r="B8" s="146">
        <v>31962.4</v>
      </c>
      <c r="C8" s="142">
        <f>((B8/B15)*100)</f>
        <v>5.112202826739918</v>
      </c>
      <c r="D8" s="142">
        <v>79539.4</v>
      </c>
      <c r="E8" s="143">
        <f>((D8/D15)*100)</f>
        <v>10.571750750421863</v>
      </c>
      <c r="F8" s="144">
        <f t="shared" si="0"/>
        <v>111501.79999999999</v>
      </c>
      <c r="G8" s="145">
        <f>SUM((F8/F15)*100)</f>
        <v>8.093948919194336</v>
      </c>
      <c r="H8" s="142">
        <v>16502</v>
      </c>
      <c r="I8" s="146">
        <f>SUM((H8/H15)*100)</f>
        <v>5.728866913998743</v>
      </c>
      <c r="J8" s="142">
        <v>46601.2</v>
      </c>
      <c r="K8" s="143">
        <f>SUM((J8/J15)*100)</f>
        <v>2.2295002847323877</v>
      </c>
      <c r="L8" s="144">
        <f t="shared" si="1"/>
        <v>63103.2</v>
      </c>
      <c r="M8" s="147">
        <f>SUM((L8/L15)*100)</f>
        <v>2.6533367099220193</v>
      </c>
      <c r="N8" s="148">
        <f t="shared" si="2"/>
        <v>174605</v>
      </c>
      <c r="O8" s="149">
        <f>SUM((N8/N15)*100)</f>
        <v>4.6488775635842</v>
      </c>
    </row>
    <row r="9" spans="1:15" ht="12.75">
      <c r="A9" s="117" t="s">
        <v>49</v>
      </c>
      <c r="B9" s="142">
        <v>193707.9</v>
      </c>
      <c r="C9" s="142">
        <f>((B9/B15)*100)</f>
        <v>30.98246921200703</v>
      </c>
      <c r="D9" s="142">
        <v>229688.3</v>
      </c>
      <c r="E9" s="143">
        <f>((D9/D15)*100)</f>
        <v>30.52836025778573</v>
      </c>
      <c r="F9" s="144">
        <f t="shared" si="0"/>
        <v>423396.19999999995</v>
      </c>
      <c r="G9" s="145">
        <f>SUM((F9/F15)*100)</f>
        <v>30.734456442685136</v>
      </c>
      <c r="H9" s="142">
        <v>64371.82</v>
      </c>
      <c r="I9" s="146">
        <f>SUM((H9/H15)*100)</f>
        <v>22.347448175486765</v>
      </c>
      <c r="J9" s="142">
        <v>346126.22</v>
      </c>
      <c r="K9" s="143">
        <f>SUM((J9/J15)*100)</f>
        <v>16.559412762833254</v>
      </c>
      <c r="L9" s="144">
        <f t="shared" si="1"/>
        <v>410498.04</v>
      </c>
      <c r="M9" s="147">
        <f>SUM((L9/L15)*100)</f>
        <v>17.260448263844584</v>
      </c>
      <c r="N9" s="148">
        <f t="shared" si="2"/>
        <v>833894.24</v>
      </c>
      <c r="O9" s="149">
        <f>SUM((N9/N15)*100)</f>
        <v>22.202526976536173</v>
      </c>
    </row>
    <row r="10" spans="1:15" ht="12.75">
      <c r="A10" s="117" t="s">
        <v>45</v>
      </c>
      <c r="B10" s="142">
        <v>58239</v>
      </c>
      <c r="C10" s="142">
        <f>((B10/B15)*100)</f>
        <v>9.314994506873893</v>
      </c>
      <c r="D10" s="142">
        <v>62155</v>
      </c>
      <c r="E10" s="143">
        <f>((D10/D15)*100)</f>
        <v>8.261153188136582</v>
      </c>
      <c r="F10" s="144">
        <f t="shared" si="0"/>
        <v>120394</v>
      </c>
      <c r="G10" s="145">
        <f>SUM((F10/F15)*100)</f>
        <v>8.73943636943514</v>
      </c>
      <c r="H10" s="142">
        <v>19408</v>
      </c>
      <c r="I10" s="146">
        <f>SUM((H10/H15)*100)</f>
        <v>6.737719613797577</v>
      </c>
      <c r="J10" s="142">
        <v>238315</v>
      </c>
      <c r="K10" s="143">
        <f>SUM((J10/J15)*100)</f>
        <v>11.401495248105178</v>
      </c>
      <c r="L10" s="144">
        <f t="shared" si="1"/>
        <v>257723</v>
      </c>
      <c r="M10" s="147">
        <f>SUM((L10/L15)*100)</f>
        <v>10.836627887194826</v>
      </c>
      <c r="N10" s="148">
        <f t="shared" si="2"/>
        <v>378117</v>
      </c>
      <c r="O10" s="149">
        <f>SUM((N10/N15)*100)</f>
        <v>10.06740722035318</v>
      </c>
    </row>
    <row r="11" spans="1:15" ht="12.75">
      <c r="A11" s="117" t="s">
        <v>99</v>
      </c>
      <c r="B11" s="142"/>
      <c r="C11" s="142">
        <f>((B11/B15)*100)</f>
        <v>0</v>
      </c>
      <c r="D11" s="142"/>
      <c r="E11" s="143">
        <f>((D11/D15)*100)</f>
        <v>0</v>
      </c>
      <c r="F11" s="144">
        <f t="shared" si="0"/>
        <v>0</v>
      </c>
      <c r="G11" s="145">
        <f>SUM((F11/F15)*100)</f>
        <v>0</v>
      </c>
      <c r="H11" s="142">
        <v>79859.46</v>
      </c>
      <c r="I11" s="146">
        <f>SUM((H11/H15)*100)</f>
        <v>27.724167868367843</v>
      </c>
      <c r="J11" s="142">
        <v>201601</v>
      </c>
      <c r="K11" s="143">
        <f>SUM((J11/J15)*100)</f>
        <v>9.645019589674387</v>
      </c>
      <c r="L11" s="144">
        <f t="shared" si="1"/>
        <v>281460.46</v>
      </c>
      <c r="M11" s="147">
        <f>SUM((L11/L15)*100)</f>
        <v>11.83473058275235</v>
      </c>
      <c r="N11" s="148">
        <f t="shared" si="2"/>
        <v>281460.46</v>
      </c>
      <c r="O11" s="149">
        <f>SUM((N11/N15)*100)</f>
        <v>7.493916082186011</v>
      </c>
    </row>
    <row r="12" spans="1:15" ht="12.75">
      <c r="A12" s="117" t="s">
        <v>25</v>
      </c>
      <c r="B12" s="142">
        <v>140935.7</v>
      </c>
      <c r="C12" s="142">
        <f>((B12/B15)*100)</f>
        <v>22.541858055983568</v>
      </c>
      <c r="D12" s="142">
        <v>72347.1</v>
      </c>
      <c r="E12" s="143">
        <f>((D12/D15)*100)</f>
        <v>9.615806866984736</v>
      </c>
      <c r="F12" s="144">
        <f t="shared" si="0"/>
        <v>213282.80000000002</v>
      </c>
      <c r="G12" s="145">
        <f>SUM((F12/F15)*100)</f>
        <v>15.48226206700468</v>
      </c>
      <c r="H12" s="142">
        <v>62577.7</v>
      </c>
      <c r="I12" s="146">
        <f>SUM((H12/H15)*100)</f>
        <v>21.72459793262266</v>
      </c>
      <c r="J12" s="142">
        <v>40910.8</v>
      </c>
      <c r="K12" s="143">
        <f>SUM((J12/J15)*100)</f>
        <v>1.9572594750484915</v>
      </c>
      <c r="L12" s="144">
        <f t="shared" si="1"/>
        <v>103488.5</v>
      </c>
      <c r="M12" s="147">
        <f>SUM((L12/L15)*100)</f>
        <v>4.351440752683935</v>
      </c>
      <c r="N12" s="148">
        <f t="shared" si="2"/>
        <v>316771.30000000005</v>
      </c>
      <c r="O12" s="149">
        <f>SUM((N12/N15)*100)</f>
        <v>8.434071128303314</v>
      </c>
    </row>
    <row r="13" spans="1:15" ht="12.75">
      <c r="A13" s="117" t="s">
        <v>26</v>
      </c>
      <c r="B13" s="142">
        <v>8296.4</v>
      </c>
      <c r="C13" s="142">
        <f>((B13/B15)*100)</f>
        <v>1.3269616653244143</v>
      </c>
      <c r="D13" s="142">
        <v>5577.5</v>
      </c>
      <c r="E13" s="143">
        <f>((D13/D15)*100)</f>
        <v>0.7413173824604906</v>
      </c>
      <c r="F13" s="144">
        <f t="shared" si="0"/>
        <v>13873.9</v>
      </c>
      <c r="G13" s="145">
        <f>SUM((F13/F15)*100)</f>
        <v>1.0071105391124657</v>
      </c>
      <c r="H13" s="142">
        <v>40580.9</v>
      </c>
      <c r="I13" s="146">
        <f>SUM((H13/H15)*100)</f>
        <v>14.088145397545244</v>
      </c>
      <c r="J13" s="425">
        <v>1169249.58</v>
      </c>
      <c r="K13" s="143">
        <f>SUM((J13/J15)*100)</f>
        <v>55.93938077846117</v>
      </c>
      <c r="L13" s="144">
        <f t="shared" si="1"/>
        <v>1209830.48</v>
      </c>
      <c r="M13" s="147">
        <f>SUM((L13/L15)*100)</f>
        <v>50.8704412037199</v>
      </c>
      <c r="N13" s="426">
        <f t="shared" si="2"/>
        <v>1223704.38</v>
      </c>
      <c r="O13" s="149">
        <f>SUM((N13/N15)*100)</f>
        <v>32.581265351173876</v>
      </c>
    </row>
    <row r="14" spans="1:15" ht="13.5" thickBot="1">
      <c r="A14" s="118" t="s">
        <v>5</v>
      </c>
      <c r="B14" s="171">
        <v>192076.36</v>
      </c>
      <c r="C14" s="171">
        <f>((B14/B15)*100)</f>
        <v>30.721513733071177</v>
      </c>
      <c r="D14" s="171">
        <v>217869.5</v>
      </c>
      <c r="E14" s="453">
        <f>((D14/D15)*100)</f>
        <v>28.957498423662187</v>
      </c>
      <c r="F14" s="170">
        <f t="shared" si="0"/>
        <v>409945.86</v>
      </c>
      <c r="G14" s="454">
        <f>SUM((F14/F15)*100)</f>
        <v>29.758092250306213</v>
      </c>
      <c r="H14" s="171">
        <v>4750.1</v>
      </c>
      <c r="I14" s="455">
        <f>SUM((H14/H15)*100)</f>
        <v>1.6490540981811557</v>
      </c>
      <c r="J14" s="171">
        <v>28339.5</v>
      </c>
      <c r="K14" s="453">
        <f>SUM((J14/J15)*100)</f>
        <v>1.3558218097210695</v>
      </c>
      <c r="L14" s="170">
        <f t="shared" si="1"/>
        <v>33089.6</v>
      </c>
      <c r="M14" s="456">
        <f>SUM((L14/L15)*100)</f>
        <v>1.3913375295806814</v>
      </c>
      <c r="N14" s="457">
        <f t="shared" si="2"/>
        <v>443035.45999999996</v>
      </c>
      <c r="O14" s="149">
        <f>SUM((N14/N15)*100)</f>
        <v>11.795868445154522</v>
      </c>
    </row>
    <row r="15" spans="1:15" ht="13.5" thickBot="1">
      <c r="A15" s="119" t="s">
        <v>10</v>
      </c>
      <c r="B15" s="461">
        <f>SUM(B7:B14)</f>
        <v>625217.76</v>
      </c>
      <c r="C15" s="462">
        <f aca="true" t="shared" si="3" ref="C15:O15">SUM(C8:C14)</f>
        <v>100</v>
      </c>
      <c r="D15" s="462">
        <f>SUM(D7:D14)</f>
        <v>752376.7999999999</v>
      </c>
      <c r="E15" s="464">
        <f t="shared" si="3"/>
        <v>88.67588686945159</v>
      </c>
      <c r="F15" s="465">
        <f>SUM(F7:F14)</f>
        <v>1377594.56</v>
      </c>
      <c r="G15" s="466">
        <f t="shared" si="3"/>
        <v>93.81530658773798</v>
      </c>
      <c r="H15" s="461">
        <f>SUM(H7:H14)</f>
        <v>288049.98000000004</v>
      </c>
      <c r="I15" s="462">
        <f t="shared" si="3"/>
        <v>99.99999999999999</v>
      </c>
      <c r="J15" s="463">
        <f>SUM(J7:J14)</f>
        <v>2090208.3</v>
      </c>
      <c r="K15" s="464">
        <f t="shared" si="3"/>
        <v>99.08788994857593</v>
      </c>
      <c r="L15" s="467">
        <f>SUM(L7:L14)</f>
        <v>2378258.28</v>
      </c>
      <c r="M15" s="462">
        <f t="shared" si="3"/>
        <v>99.19836292969829</v>
      </c>
      <c r="N15" s="464">
        <f>SUM(N7:N14)</f>
        <v>3755852.84</v>
      </c>
      <c r="O15" s="452">
        <f t="shared" si="3"/>
        <v>97.22393276729127</v>
      </c>
    </row>
    <row r="16" spans="1:15" s="123" customFormat="1" ht="12.75">
      <c r="A16" s="99" t="s">
        <v>115</v>
      </c>
      <c r="B16" s="120"/>
      <c r="C16" s="121"/>
      <c r="D16" s="120"/>
      <c r="E16" s="121"/>
      <c r="F16" s="120"/>
      <c r="G16" s="121"/>
      <c r="H16" s="99"/>
      <c r="I16" s="458"/>
      <c r="J16" s="459"/>
      <c r="K16" s="458"/>
      <c r="L16" s="459"/>
      <c r="M16" s="458"/>
      <c r="N16" s="460"/>
      <c r="O16" s="122"/>
    </row>
    <row r="17" spans="3:13" ht="12.75">
      <c r="C17" s="99"/>
      <c r="E17" s="99"/>
      <c r="G17" s="99"/>
      <c r="I17" s="99"/>
      <c r="K17" s="99"/>
      <c r="M17" s="99"/>
    </row>
    <row r="18" spans="1:15" ht="12.75">
      <c r="A18" s="125" t="s">
        <v>203</v>
      </c>
      <c r="C18" s="120"/>
      <c r="D18" s="120"/>
      <c r="E18" s="120"/>
      <c r="F18" s="120"/>
      <c r="G18" s="120"/>
      <c r="I18" s="121"/>
      <c r="J18" s="120"/>
      <c r="K18" s="121"/>
      <c r="L18" s="120"/>
      <c r="M18" s="121"/>
      <c r="N18" s="124"/>
      <c r="O18" s="120"/>
    </row>
    <row r="19" spans="1:15" ht="12.75">
      <c r="A19" s="125"/>
      <c r="C19" s="120"/>
      <c r="D19" s="120"/>
      <c r="E19" s="120"/>
      <c r="F19" s="120"/>
      <c r="G19" s="120"/>
      <c r="I19" s="121"/>
      <c r="J19" s="120"/>
      <c r="K19" s="121"/>
      <c r="L19" s="120"/>
      <c r="M19" s="121"/>
      <c r="N19" s="124"/>
      <c r="O19" s="120"/>
    </row>
    <row r="20" spans="1:15" ht="12.75">
      <c r="A20" s="125"/>
      <c r="C20" s="120"/>
      <c r="D20" s="120"/>
      <c r="E20" s="120"/>
      <c r="F20" s="120"/>
      <c r="G20" s="120"/>
      <c r="I20" s="121"/>
      <c r="J20" s="120"/>
      <c r="K20" s="121"/>
      <c r="L20" s="120"/>
      <c r="M20" s="121"/>
      <c r="N20" s="124"/>
      <c r="O20" s="120"/>
    </row>
    <row r="21" spans="1:15" ht="12.75">
      <c r="A21" s="125"/>
      <c r="C21" s="120"/>
      <c r="D21" s="120"/>
      <c r="E21" s="120"/>
      <c r="F21" s="120"/>
      <c r="G21" s="120"/>
      <c r="I21" s="121"/>
      <c r="J21" s="120"/>
      <c r="K21" s="121"/>
      <c r="L21" s="120"/>
      <c r="M21" s="121"/>
      <c r="N21" s="124"/>
      <c r="O21" s="120"/>
    </row>
    <row r="22" spans="1:13" s="106" customFormat="1" ht="12.75">
      <c r="A22" s="124"/>
      <c r="B22" s="120"/>
      <c r="C22" s="121"/>
      <c r="D22" s="120"/>
      <c r="E22" s="121"/>
      <c r="F22" s="120"/>
      <c r="G22" s="121"/>
      <c r="I22" s="126"/>
      <c r="K22" s="126"/>
      <c r="M22" s="126"/>
    </row>
    <row r="23" spans="1:13" s="106" customFormat="1" ht="15.75">
      <c r="A23" s="127" t="s">
        <v>140</v>
      </c>
      <c r="B23" s="128"/>
      <c r="C23" s="95"/>
      <c r="D23" s="129"/>
      <c r="E23" s="129"/>
      <c r="F23" s="129"/>
      <c r="G23" s="129"/>
      <c r="H23" s="130"/>
      <c r="I23" s="130"/>
      <c r="J23" s="130"/>
      <c r="K23" s="130"/>
      <c r="L23" s="130"/>
      <c r="M23" s="130"/>
    </row>
    <row r="24" spans="1:13" s="106" customFormat="1" ht="14.25" customHeight="1" thickBot="1">
      <c r="A24" s="124"/>
      <c r="B24" s="120"/>
      <c r="C24" s="121"/>
      <c r="D24" s="120"/>
      <c r="E24" s="121"/>
      <c r="F24" s="120"/>
      <c r="G24" s="121"/>
      <c r="I24" s="126"/>
      <c r="K24" s="126"/>
      <c r="M24" s="126"/>
    </row>
    <row r="25" spans="1:13" s="106" customFormat="1" ht="27.75" customHeight="1" thickBot="1">
      <c r="A25" s="132" t="s">
        <v>44</v>
      </c>
      <c r="B25" s="509" t="s">
        <v>166</v>
      </c>
      <c r="C25" s="510"/>
      <c r="D25" s="509" t="s">
        <v>188</v>
      </c>
      <c r="E25" s="510"/>
      <c r="F25" s="501" t="s">
        <v>42</v>
      </c>
      <c r="G25" s="502"/>
      <c r="H25" s="501" t="s">
        <v>43</v>
      </c>
      <c r="I25" s="502"/>
      <c r="J25" s="479" t="s">
        <v>30</v>
      </c>
      <c r="K25" s="480"/>
      <c r="L25" s="499" t="s">
        <v>63</v>
      </c>
      <c r="M25" s="500"/>
    </row>
    <row r="26" spans="1:13" s="98" customFormat="1" ht="13.5" thickBot="1">
      <c r="A26" s="133"/>
      <c r="B26" s="134" t="s">
        <v>11</v>
      </c>
      <c r="C26" s="186" t="s">
        <v>9</v>
      </c>
      <c r="D26" s="136" t="s">
        <v>11</v>
      </c>
      <c r="E26" s="138" t="s">
        <v>9</v>
      </c>
      <c r="F26" s="188" t="s">
        <v>11</v>
      </c>
      <c r="G26" s="115" t="s">
        <v>9</v>
      </c>
      <c r="H26" s="137" t="s">
        <v>11</v>
      </c>
      <c r="I26" s="135" t="s">
        <v>9</v>
      </c>
      <c r="J26" s="136" t="s">
        <v>11</v>
      </c>
      <c r="K26" s="138" t="s">
        <v>9</v>
      </c>
      <c r="L26" s="139" t="s">
        <v>11</v>
      </c>
      <c r="M26" s="115" t="s">
        <v>9</v>
      </c>
    </row>
    <row r="27" spans="1:13" s="98" customFormat="1" ht="12.75">
      <c r="A27" s="116" t="s">
        <v>98</v>
      </c>
      <c r="B27" s="159">
        <v>5396</v>
      </c>
      <c r="C27" s="472">
        <f>SUM((B27/B35)*100)</f>
        <v>36.86799672041541</v>
      </c>
      <c r="D27" s="196"/>
      <c r="E27" s="473">
        <f>SUM((D27/D35)*100)</f>
        <v>0</v>
      </c>
      <c r="F27" s="474">
        <v>28843</v>
      </c>
      <c r="G27" s="157">
        <f>SUM((F27/F35)*100)</f>
        <v>69.78353386351046</v>
      </c>
      <c r="H27" s="158"/>
      <c r="I27" s="162">
        <f>SUM((H27/H35)*100)</f>
        <v>0</v>
      </c>
      <c r="J27" s="474"/>
      <c r="K27" s="162">
        <f>(J27/J35)*100</f>
        <v>0</v>
      </c>
      <c r="L27" s="161">
        <f>(B27+D27+F27+H27++J27)</f>
        <v>34239</v>
      </c>
      <c r="M27" s="162">
        <f>SUM((L27/L35)*100)</f>
        <v>3.035874282405735</v>
      </c>
    </row>
    <row r="28" spans="1:13" ht="12.75">
      <c r="A28" s="116" t="s">
        <v>23</v>
      </c>
      <c r="B28" s="163"/>
      <c r="C28" s="156">
        <f>SUM((B28/B35)*100)</f>
        <v>0</v>
      </c>
      <c r="D28" s="193"/>
      <c r="E28" s="195">
        <f>SUM((D28/D35)*100)</f>
        <v>0</v>
      </c>
      <c r="F28" s="189"/>
      <c r="G28" s="149">
        <f>SUM((F28/F35)*100)</f>
        <v>0</v>
      </c>
      <c r="H28" s="163"/>
      <c r="I28" s="162">
        <f>SUM((H28/H35)*100)</f>
        <v>0</v>
      </c>
      <c r="J28" s="163">
        <v>6838.7</v>
      </c>
      <c r="K28" s="160">
        <f>(J28/J35)*100</f>
        <v>6.7150490861280385</v>
      </c>
      <c r="L28" s="161">
        <f aca="true" t="shared" si="4" ref="L28:L34">(B28+D28+F28+H28++J28)</f>
        <v>6838.7</v>
      </c>
      <c r="M28" s="162">
        <f>SUM((L28/L35)*100)</f>
        <v>0.6063679854869621</v>
      </c>
    </row>
    <row r="29" spans="1:13" ht="12.75">
      <c r="A29" s="117" t="s">
        <v>49</v>
      </c>
      <c r="B29" s="144"/>
      <c r="C29" s="164">
        <f>SUM((B29/B35)*100)</f>
        <v>0</v>
      </c>
      <c r="D29" s="193"/>
      <c r="E29" s="195">
        <f>SUM((D29/D35)*100)</f>
        <v>0</v>
      </c>
      <c r="F29" s="146"/>
      <c r="G29" s="149">
        <f>SUM((F29/F35)*100)</f>
        <v>0</v>
      </c>
      <c r="H29" s="144"/>
      <c r="I29" s="149">
        <f>SUM((H29/H35)*100)</f>
        <v>0</v>
      </c>
      <c r="J29" s="144"/>
      <c r="K29" s="165">
        <f>(J29/J35)*100</f>
        <v>0</v>
      </c>
      <c r="L29" s="161">
        <f t="shared" si="4"/>
        <v>0</v>
      </c>
      <c r="M29" s="149">
        <f>SUM((L29/L35)*100)</f>
        <v>0</v>
      </c>
    </row>
    <row r="30" spans="1:13" ht="12.75">
      <c r="A30" s="117" t="s">
        <v>45</v>
      </c>
      <c r="B30" s="144"/>
      <c r="C30" s="164">
        <f>SUM((B30/B35)*100)</f>
        <v>0</v>
      </c>
      <c r="D30" s="193"/>
      <c r="E30" s="195">
        <f>SUM((D30/D35)*100)</f>
        <v>0</v>
      </c>
      <c r="F30" s="190">
        <v>11460</v>
      </c>
      <c r="G30" s="162">
        <f>SUM((F30/F35)*100)</f>
        <v>27.726633778588557</v>
      </c>
      <c r="H30" s="144"/>
      <c r="I30" s="149">
        <f>SUM((H30/H35)*100)</f>
        <v>0</v>
      </c>
      <c r="J30" s="144">
        <v>25379</v>
      </c>
      <c r="K30" s="165">
        <f>(J30/J35)*100</f>
        <v>24.920120893860457</v>
      </c>
      <c r="L30" s="161">
        <f t="shared" si="4"/>
        <v>36839</v>
      </c>
      <c r="M30" s="149">
        <f>SUM((L30/L35)*100)</f>
        <v>3.2664088521728107</v>
      </c>
    </row>
    <row r="31" spans="1:13" ht="12.75">
      <c r="A31" s="117" t="s">
        <v>41</v>
      </c>
      <c r="B31" s="144"/>
      <c r="C31" s="164">
        <f>SUM((B31/B35)*100)</f>
        <v>0</v>
      </c>
      <c r="D31" s="193"/>
      <c r="E31" s="195">
        <f>SUM((D31/D35)*100)</f>
        <v>0</v>
      </c>
      <c r="F31" s="146"/>
      <c r="G31" s="149">
        <f>SUM((F31/F35)*100)</f>
        <v>0</v>
      </c>
      <c r="H31" s="144"/>
      <c r="I31" s="149">
        <f>SUM((H31/H35)*100)</f>
        <v>0</v>
      </c>
      <c r="J31" s="144"/>
      <c r="K31" s="165">
        <f>(J31/J35)*100</f>
        <v>0</v>
      </c>
      <c r="L31" s="161">
        <f t="shared" si="4"/>
        <v>0</v>
      </c>
      <c r="M31" s="149">
        <f>SUM((L31/L35)*100)</f>
        <v>0</v>
      </c>
    </row>
    <row r="32" spans="1:13" ht="12.75">
      <c r="A32" s="117" t="s">
        <v>25</v>
      </c>
      <c r="B32" s="166"/>
      <c r="C32" s="164">
        <f>SUM((B32/B35)*100)</f>
        <v>0</v>
      </c>
      <c r="D32" s="193"/>
      <c r="E32" s="195">
        <f>SUM((D32/D35)*100)</f>
        <v>0</v>
      </c>
      <c r="F32" s="146">
        <v>1029.1</v>
      </c>
      <c r="G32" s="149">
        <f>SUM((F32/F35)*100)</f>
        <v>2.4898323579010015</v>
      </c>
      <c r="H32" s="144"/>
      <c r="I32" s="149">
        <f>SUM((H32/H35)*100)</f>
        <v>0</v>
      </c>
      <c r="J32" s="144">
        <v>14090</v>
      </c>
      <c r="K32" s="165">
        <f>(J32/J35)*100</f>
        <v>13.835237928779456</v>
      </c>
      <c r="L32" s="161">
        <f t="shared" si="4"/>
        <v>15119.1</v>
      </c>
      <c r="M32" s="149">
        <f>SUM((L32/L35)*100)</f>
        <v>1.340567389909768</v>
      </c>
    </row>
    <row r="33" spans="1:13" ht="12.75">
      <c r="A33" s="117" t="s">
        <v>26</v>
      </c>
      <c r="B33" s="144">
        <v>1500</v>
      </c>
      <c r="C33" s="164">
        <f>SUM((B33/B35)*100)</f>
        <v>10.248701831101394</v>
      </c>
      <c r="D33" s="449"/>
      <c r="E33" s="195">
        <f>SUM((D33/D35)*100)</f>
        <v>0</v>
      </c>
      <c r="F33" s="146"/>
      <c r="G33" s="149">
        <f>SUM((F33/F35)*100)</f>
        <v>0</v>
      </c>
      <c r="I33" s="149">
        <f>SUM((H33/H35)*100)</f>
        <v>0</v>
      </c>
      <c r="J33" s="144"/>
      <c r="K33" s="165">
        <f>(J33/J35)*100</f>
        <v>0</v>
      </c>
      <c r="L33" s="161">
        <f t="shared" si="4"/>
        <v>1500</v>
      </c>
      <c r="M33" s="149">
        <f>SUM((L33/L35)*100)</f>
        <v>0.13300071332715915</v>
      </c>
    </row>
    <row r="34" spans="1:13" ht="13.5" thickBot="1">
      <c r="A34" s="131" t="s">
        <v>5</v>
      </c>
      <c r="B34" s="167">
        <v>7740</v>
      </c>
      <c r="C34" s="168">
        <f>SUM((B34/B35)*100)</f>
        <v>52.88330144848319</v>
      </c>
      <c r="D34" s="167">
        <v>662484</v>
      </c>
      <c r="E34" s="450">
        <f>SUM((D34/D35)*100)</f>
        <v>100</v>
      </c>
      <c r="F34" s="191"/>
      <c r="G34" s="169">
        <f>SUM((F34/F35)*100)</f>
        <v>0</v>
      </c>
      <c r="H34" s="144">
        <v>307520</v>
      </c>
      <c r="I34" s="149">
        <f>SUM((H34/H35)*100)</f>
        <v>100</v>
      </c>
      <c r="J34" s="170">
        <v>55533.7</v>
      </c>
      <c r="K34" s="172">
        <f>(J34/J35)*100</f>
        <v>54.52959209123205</v>
      </c>
      <c r="L34" s="161">
        <f t="shared" si="4"/>
        <v>1033277.7</v>
      </c>
      <c r="M34" s="173">
        <f>SUM((L34/L35)*100)</f>
        <v>91.61778077669757</v>
      </c>
    </row>
    <row r="35" spans="1:13" s="123" customFormat="1" ht="13.5" thickBot="1">
      <c r="A35" s="119" t="s">
        <v>10</v>
      </c>
      <c r="B35" s="174">
        <f aca="true" t="shared" si="5" ref="B35:M35">SUM(B27:B34)</f>
        <v>14636</v>
      </c>
      <c r="C35" s="187">
        <f t="shared" si="5"/>
        <v>100</v>
      </c>
      <c r="D35" s="451">
        <f t="shared" si="5"/>
        <v>662484</v>
      </c>
      <c r="E35" s="194">
        <f t="shared" si="5"/>
        <v>100</v>
      </c>
      <c r="F35" s="192">
        <f t="shared" si="5"/>
        <v>41332.1</v>
      </c>
      <c r="G35" s="175">
        <f t="shared" si="5"/>
        <v>100.00000000000003</v>
      </c>
      <c r="H35" s="174">
        <f t="shared" si="5"/>
        <v>307520</v>
      </c>
      <c r="I35" s="176">
        <f t="shared" si="5"/>
        <v>100</v>
      </c>
      <c r="J35" s="174">
        <f t="shared" si="5"/>
        <v>101841.4</v>
      </c>
      <c r="K35" s="175">
        <f t="shared" si="5"/>
        <v>100</v>
      </c>
      <c r="L35" s="174">
        <f t="shared" si="5"/>
        <v>1127813.5</v>
      </c>
      <c r="M35" s="175">
        <f t="shared" si="5"/>
        <v>100</v>
      </c>
    </row>
    <row r="36" spans="1:15" ht="12.75">
      <c r="A36" s="427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</row>
    <row r="37" s="428" customFormat="1" ht="17.25" customHeight="1"/>
  </sheetData>
  <mergeCells count="7">
    <mergeCell ref="L25:M25"/>
    <mergeCell ref="H25:I25"/>
    <mergeCell ref="B5:G5"/>
    <mergeCell ref="H5:M5"/>
    <mergeCell ref="B25:C25"/>
    <mergeCell ref="F25:G25"/>
    <mergeCell ref="D25:E25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  <headerFooter alignWithMargins="0">
    <oddFooter>&amp;REXC\ROZPOCET/TAB_03.XLS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="75" zoomScaleNormal="75" zoomScaleSheetLayoutView="50" workbookViewId="0" topLeftCell="A9">
      <selection activeCell="L24" sqref="L24"/>
    </sheetView>
  </sheetViews>
  <sheetFormatPr defaultColWidth="9.00390625" defaultRowHeight="12.75"/>
  <cols>
    <col min="1" max="1" width="12.625" style="285" customWidth="1"/>
    <col min="2" max="2" width="9.75390625" style="218" customWidth="1"/>
    <col min="3" max="3" width="9.25390625" style="218" customWidth="1"/>
    <col min="4" max="4" width="9.875" style="218" bestFit="1" customWidth="1"/>
    <col min="5" max="5" width="9.00390625" style="218" customWidth="1"/>
    <col min="6" max="6" width="10.25390625" style="218" customWidth="1"/>
    <col min="7" max="7" width="10.625" style="218" bestFit="1" customWidth="1"/>
    <col min="8" max="8" width="8.75390625" style="218" customWidth="1"/>
    <col min="9" max="9" width="11.875" style="218" customWidth="1"/>
    <col min="10" max="10" width="9.375" style="218" customWidth="1"/>
    <col min="11" max="11" width="8.75390625" style="218" customWidth="1"/>
    <col min="12" max="12" width="12.375" style="218" customWidth="1"/>
    <col min="13" max="13" width="9.75390625" style="218" customWidth="1"/>
    <col min="14" max="14" width="7.375" style="218" customWidth="1"/>
    <col min="15" max="15" width="11.375" style="218" hidden="1" customWidth="1"/>
    <col min="16" max="16" width="7.25390625" style="218" customWidth="1"/>
    <col min="17" max="16384" width="8.875" style="218" customWidth="1"/>
  </cols>
  <sheetData>
    <row r="1" spans="1:3" ht="18">
      <c r="A1" s="215" t="s">
        <v>12</v>
      </c>
      <c r="B1" s="216" t="s">
        <v>13</v>
      </c>
      <c r="C1" s="216"/>
    </row>
    <row r="2" spans="1:3" ht="18">
      <c r="A2" s="215"/>
      <c r="B2" s="216"/>
      <c r="C2" s="216"/>
    </row>
    <row r="3" spans="1:13" ht="16.5" thickBot="1">
      <c r="A3" s="140" t="s">
        <v>141</v>
      </c>
      <c r="B3" s="286"/>
      <c r="C3" s="286"/>
      <c r="D3" s="286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9.25" customHeight="1" thickBot="1">
      <c r="A4" s="516" t="s">
        <v>175</v>
      </c>
      <c r="B4" s="517"/>
      <c r="C4" s="517"/>
      <c r="D4" s="517"/>
      <c r="E4" s="517"/>
      <c r="F4" s="517"/>
      <c r="G4" s="518"/>
      <c r="H4" s="287"/>
      <c r="I4" s="287"/>
      <c r="J4" s="287"/>
      <c r="K4" s="287"/>
      <c r="L4" s="287"/>
      <c r="M4" s="287"/>
    </row>
    <row r="5" spans="1:13" ht="29.25" customHeight="1">
      <c r="A5" s="520" t="s">
        <v>53</v>
      </c>
      <c r="B5" s="522" t="s">
        <v>176</v>
      </c>
      <c r="C5" s="519" t="s">
        <v>100</v>
      </c>
      <c r="D5" s="519"/>
      <c r="E5" s="519" t="s">
        <v>32</v>
      </c>
      <c r="F5" s="482" t="s">
        <v>73</v>
      </c>
      <c r="G5" s="484" t="s">
        <v>10</v>
      </c>
      <c r="H5" s="287"/>
      <c r="I5" s="287"/>
      <c r="J5" s="287"/>
      <c r="K5" s="287"/>
      <c r="L5" s="287"/>
      <c r="M5" s="287"/>
    </row>
    <row r="6" spans="1:9" ht="13.5" thickBot="1">
      <c r="A6" s="521"/>
      <c r="B6" s="523"/>
      <c r="C6" s="288" t="s">
        <v>101</v>
      </c>
      <c r="D6" s="289" t="s">
        <v>109</v>
      </c>
      <c r="E6" s="524"/>
      <c r="F6" s="483"/>
      <c r="G6" s="485"/>
      <c r="I6" s="290"/>
    </row>
    <row r="7" spans="1:9" ht="12.75">
      <c r="A7" s="291" t="s">
        <v>98</v>
      </c>
      <c r="B7" s="292">
        <v>11002</v>
      </c>
      <c r="C7" s="293">
        <v>370</v>
      </c>
      <c r="D7" s="294">
        <v>582</v>
      </c>
      <c r="E7" s="293">
        <v>69</v>
      </c>
      <c r="F7" s="295"/>
      <c r="G7" s="296">
        <f>SUM(B7+C7+D7-E7)</f>
        <v>11885</v>
      </c>
      <c r="I7" s="290"/>
    </row>
    <row r="8" spans="1:9" ht="13.5" thickBot="1">
      <c r="A8" s="297" t="s">
        <v>10</v>
      </c>
      <c r="B8" s="298">
        <f>B7</f>
        <v>11002</v>
      </c>
      <c r="C8" s="299">
        <f>C7</f>
        <v>370</v>
      </c>
      <c r="D8" s="300">
        <f>D7</f>
        <v>582</v>
      </c>
      <c r="E8" s="299">
        <f>E7</f>
        <v>69</v>
      </c>
      <c r="F8" s="301">
        <f>F7</f>
        <v>0</v>
      </c>
      <c r="G8" s="302">
        <f>SUM(G7)</f>
        <v>11885</v>
      </c>
      <c r="I8" s="290"/>
    </row>
    <row r="9" spans="1:9" ht="12.75">
      <c r="A9" s="303" t="s">
        <v>1</v>
      </c>
      <c r="B9" s="304">
        <v>6082</v>
      </c>
      <c r="C9" s="305"/>
      <c r="D9" s="306">
        <v>9</v>
      </c>
      <c r="E9" s="305"/>
      <c r="F9" s="295">
        <v>1538</v>
      </c>
      <c r="G9" s="307">
        <f>SUM(B9+C9+D9-E9)</f>
        <v>6091</v>
      </c>
      <c r="I9" s="290"/>
    </row>
    <row r="10" spans="1:9" ht="12.75">
      <c r="A10" s="234" t="s">
        <v>23</v>
      </c>
      <c r="B10" s="308">
        <v>10277</v>
      </c>
      <c r="C10" s="309">
        <v>226</v>
      </c>
      <c r="D10" s="310">
        <v>995</v>
      </c>
      <c r="E10" s="309"/>
      <c r="F10" s="257">
        <v>146</v>
      </c>
      <c r="G10" s="311">
        <f>SUM(B10+C10+D10-E10)</f>
        <v>11498</v>
      </c>
      <c r="I10" s="290"/>
    </row>
    <row r="11" spans="1:9" ht="13.5" thickBot="1">
      <c r="A11" s="297" t="s">
        <v>10</v>
      </c>
      <c r="B11" s="298">
        <f aca="true" t="shared" si="0" ref="B11:G11">SUM(B9:B10)</f>
        <v>16359</v>
      </c>
      <c r="C11" s="299">
        <f t="shared" si="0"/>
        <v>226</v>
      </c>
      <c r="D11" s="300">
        <f t="shared" si="0"/>
        <v>1004</v>
      </c>
      <c r="E11" s="299">
        <f t="shared" si="0"/>
        <v>0</v>
      </c>
      <c r="F11" s="312">
        <f t="shared" si="0"/>
        <v>1684</v>
      </c>
      <c r="G11" s="313">
        <f t="shared" si="0"/>
        <v>17589</v>
      </c>
      <c r="I11" s="290"/>
    </row>
    <row r="12" spans="1:14" ht="12.75" customHeight="1">
      <c r="A12" s="314" t="s">
        <v>6</v>
      </c>
      <c r="B12" s="315">
        <v>5031</v>
      </c>
      <c r="C12" s="316"/>
      <c r="D12" s="317"/>
      <c r="E12" s="316"/>
      <c r="F12" s="252"/>
      <c r="G12" s="318">
        <f>SUM(B12+C12+D12-E12)</f>
        <v>5031</v>
      </c>
      <c r="I12" s="513" t="s">
        <v>159</v>
      </c>
      <c r="J12" s="513"/>
      <c r="K12" s="513"/>
      <c r="L12" s="513"/>
      <c r="M12" s="513"/>
      <c r="N12" s="513"/>
    </row>
    <row r="13" spans="1:14" ht="12.75">
      <c r="A13" s="320" t="s">
        <v>49</v>
      </c>
      <c r="B13" s="321"/>
      <c r="C13" s="322"/>
      <c r="D13" s="323"/>
      <c r="E13" s="322"/>
      <c r="F13" s="324"/>
      <c r="G13" s="325">
        <f>SUM(B13+C13+D13-E13)</f>
        <v>0</v>
      </c>
      <c r="I13" s="290" t="s">
        <v>158</v>
      </c>
      <c r="J13" s="319"/>
      <c r="K13" s="319"/>
      <c r="L13" s="319"/>
      <c r="M13" s="319"/>
      <c r="N13" s="319"/>
    </row>
    <row r="14" spans="1:10" ht="13.5" thickBot="1">
      <c r="A14" s="326" t="s">
        <v>10</v>
      </c>
      <c r="B14" s="327">
        <f aca="true" t="shared" si="1" ref="B14:G14">SUM(B12:B13)</f>
        <v>5031</v>
      </c>
      <c r="C14" s="327">
        <f t="shared" si="1"/>
        <v>0</v>
      </c>
      <c r="D14" s="327">
        <f t="shared" si="1"/>
        <v>0</v>
      </c>
      <c r="E14" s="327">
        <f t="shared" si="1"/>
        <v>0</v>
      </c>
      <c r="F14" s="327">
        <f t="shared" si="1"/>
        <v>0</v>
      </c>
      <c r="G14" s="328">
        <f t="shared" si="1"/>
        <v>5031</v>
      </c>
      <c r="J14" s="329"/>
    </row>
    <row r="15" spans="1:14" ht="12.75" customHeight="1">
      <c r="A15" s="223" t="s">
        <v>2</v>
      </c>
      <c r="B15" s="330">
        <v>0</v>
      </c>
      <c r="C15" s="331"/>
      <c r="D15" s="332"/>
      <c r="E15" s="331"/>
      <c r="F15" s="333"/>
      <c r="G15" s="334">
        <f>(B15+C15+D15-E15)</f>
        <v>0</v>
      </c>
      <c r="I15" s="513" t="s">
        <v>156</v>
      </c>
      <c r="J15" s="513"/>
      <c r="K15" s="513"/>
      <c r="L15" s="513"/>
      <c r="M15" s="513"/>
      <c r="N15" s="513"/>
    </row>
    <row r="16" spans="1:14" ht="12.75">
      <c r="A16" s="234" t="s">
        <v>45</v>
      </c>
      <c r="B16" s="308">
        <v>12834</v>
      </c>
      <c r="C16" s="309">
        <v>328</v>
      </c>
      <c r="D16" s="310">
        <v>373</v>
      </c>
      <c r="E16" s="309">
        <v>70</v>
      </c>
      <c r="F16" s="259"/>
      <c r="G16" s="335">
        <f>(B16+C16+D16-E16)</f>
        <v>13465</v>
      </c>
      <c r="I16" s="329" t="s">
        <v>157</v>
      </c>
      <c r="J16" s="319"/>
      <c r="K16" s="319"/>
      <c r="L16" s="319"/>
      <c r="M16" s="319"/>
      <c r="N16" s="319"/>
    </row>
    <row r="17" spans="1:9" ht="13.5" thickBot="1">
      <c r="A17" s="336" t="s">
        <v>10</v>
      </c>
      <c r="B17" s="337">
        <f aca="true" t="shared" si="2" ref="B17:G17">SUM(B15:B16)</f>
        <v>12834</v>
      </c>
      <c r="C17" s="338">
        <f t="shared" si="2"/>
        <v>328</v>
      </c>
      <c r="D17" s="339">
        <f t="shared" si="2"/>
        <v>373</v>
      </c>
      <c r="E17" s="338">
        <f t="shared" si="2"/>
        <v>70</v>
      </c>
      <c r="F17" s="301">
        <f t="shared" si="2"/>
        <v>0</v>
      </c>
      <c r="G17" s="340">
        <f t="shared" si="2"/>
        <v>13465</v>
      </c>
      <c r="I17" s="290" t="s">
        <v>153</v>
      </c>
    </row>
    <row r="18" spans="1:14" ht="12.75" customHeight="1">
      <c r="A18" s="223" t="s">
        <v>3</v>
      </c>
      <c r="B18" s="330">
        <v>0</v>
      </c>
      <c r="C18" s="331"/>
      <c r="D18" s="332"/>
      <c r="E18" s="331"/>
      <c r="F18" s="333"/>
      <c r="G18" s="341">
        <f>SUM(B18+C18+D18-E18)</f>
        <v>0</v>
      </c>
      <c r="I18" s="513" t="s">
        <v>154</v>
      </c>
      <c r="J18" s="513"/>
      <c r="K18" s="513"/>
      <c r="L18" s="513"/>
      <c r="M18" s="513"/>
      <c r="N18" s="513"/>
    </row>
    <row r="19" spans="1:14" ht="12.75">
      <c r="A19" s="234" t="s">
        <v>25</v>
      </c>
      <c r="B19" s="308">
        <v>10040</v>
      </c>
      <c r="C19" s="309">
        <v>325</v>
      </c>
      <c r="D19" s="310">
        <v>929</v>
      </c>
      <c r="E19" s="309"/>
      <c r="F19" s="259"/>
      <c r="G19" s="335">
        <f>SUM(B19+C19+D19-E19)</f>
        <v>11294</v>
      </c>
      <c r="I19" s="218" t="s">
        <v>155</v>
      </c>
      <c r="J19" s="319"/>
      <c r="K19" s="319"/>
      <c r="L19" s="319"/>
      <c r="M19" s="319"/>
      <c r="N19" s="319"/>
    </row>
    <row r="20" spans="1:9" ht="13.5" thickBot="1">
      <c r="A20" s="342" t="s">
        <v>10</v>
      </c>
      <c r="B20" s="343">
        <f aca="true" t="shared" si="3" ref="B20:G20">SUM(B18:B19)</f>
        <v>10040</v>
      </c>
      <c r="C20" s="338">
        <f t="shared" si="3"/>
        <v>325</v>
      </c>
      <c r="D20" s="338">
        <f t="shared" si="3"/>
        <v>929</v>
      </c>
      <c r="E20" s="338">
        <f t="shared" si="3"/>
        <v>0</v>
      </c>
      <c r="F20" s="344">
        <f t="shared" si="3"/>
        <v>0</v>
      </c>
      <c r="G20" s="345">
        <f t="shared" si="3"/>
        <v>11294</v>
      </c>
      <c r="I20" s="290"/>
    </row>
    <row r="21" spans="1:9" ht="12.75">
      <c r="A21" s="314" t="s">
        <v>7</v>
      </c>
      <c r="B21" s="315">
        <v>3297</v>
      </c>
      <c r="C21" s="316"/>
      <c r="D21" s="317"/>
      <c r="E21" s="316"/>
      <c r="F21" s="252"/>
      <c r="G21" s="334">
        <f>(B21+C21+D21-E21)</f>
        <v>3297</v>
      </c>
      <c r="I21" s="290"/>
    </row>
    <row r="22" spans="1:9" ht="12.75">
      <c r="A22" s="234" t="s">
        <v>41</v>
      </c>
      <c r="B22" s="308">
        <v>1641</v>
      </c>
      <c r="C22" s="309"/>
      <c r="D22" s="310">
        <v>109</v>
      </c>
      <c r="E22" s="309"/>
      <c r="F22" s="259"/>
      <c r="G22" s="335">
        <f>(B22+C22+D22-E22)</f>
        <v>1750</v>
      </c>
      <c r="I22" s="290"/>
    </row>
    <row r="23" spans="1:9" ht="13.5" thickBot="1">
      <c r="A23" s="342" t="s">
        <v>10</v>
      </c>
      <c r="B23" s="343">
        <f aca="true" t="shared" si="4" ref="B23:G23">SUM(B21:B22)</f>
        <v>4938</v>
      </c>
      <c r="C23" s="338">
        <f t="shared" si="4"/>
        <v>0</v>
      </c>
      <c r="D23" s="338">
        <f t="shared" si="4"/>
        <v>109</v>
      </c>
      <c r="E23" s="338">
        <f t="shared" si="4"/>
        <v>0</v>
      </c>
      <c r="F23" s="344">
        <f t="shared" si="4"/>
        <v>0</v>
      </c>
      <c r="G23" s="346">
        <f t="shared" si="4"/>
        <v>5047</v>
      </c>
      <c r="I23" s="290"/>
    </row>
    <row r="24" spans="1:10" ht="12.75">
      <c r="A24" s="314" t="s">
        <v>4</v>
      </c>
      <c r="B24" s="315">
        <v>3499</v>
      </c>
      <c r="C24" s="316"/>
      <c r="D24" s="347">
        <v>843</v>
      </c>
      <c r="E24" s="348"/>
      <c r="F24" s="349">
        <v>21</v>
      </c>
      <c r="G24" s="341">
        <f>(B24+C24+D24-E24)</f>
        <v>4342</v>
      </c>
      <c r="I24" s="290"/>
      <c r="J24" s="350"/>
    </row>
    <row r="25" spans="1:9" ht="12.75">
      <c r="A25" s="234" t="s">
        <v>26</v>
      </c>
      <c r="B25" s="308">
        <v>6742</v>
      </c>
      <c r="C25" s="309">
        <v>53</v>
      </c>
      <c r="D25" s="232">
        <v>297</v>
      </c>
      <c r="E25" s="351"/>
      <c r="F25" s="233">
        <v>501</v>
      </c>
      <c r="G25" s="335">
        <f>(B25+C25+D25-E25)</f>
        <v>7092</v>
      </c>
      <c r="I25" s="352"/>
    </row>
    <row r="26" spans="1:9" ht="13.5" thickBot="1">
      <c r="A26" s="342" t="s">
        <v>10</v>
      </c>
      <c r="B26" s="343">
        <f aca="true" t="shared" si="5" ref="B26:G26">SUM(B24:B25)</f>
        <v>10241</v>
      </c>
      <c r="C26" s="338">
        <f t="shared" si="5"/>
        <v>53</v>
      </c>
      <c r="D26" s="338">
        <f>SUM(D24:D25)</f>
        <v>1140</v>
      </c>
      <c r="E26" s="338">
        <f t="shared" si="5"/>
        <v>0</v>
      </c>
      <c r="F26" s="344">
        <f>SUM(F24:F25)</f>
        <v>522</v>
      </c>
      <c r="G26" s="345">
        <f t="shared" si="5"/>
        <v>11434</v>
      </c>
      <c r="I26" s="290"/>
    </row>
    <row r="27" spans="1:9" ht="12.75">
      <c r="A27" s="353" t="s">
        <v>65</v>
      </c>
      <c r="B27" s="354">
        <v>97155</v>
      </c>
      <c r="C27" s="355">
        <v>1851</v>
      </c>
      <c r="D27" s="356">
        <v>3607</v>
      </c>
      <c r="E27" s="355">
        <v>350</v>
      </c>
      <c r="F27" s="290">
        <v>14251</v>
      </c>
      <c r="G27" s="357">
        <f>(B27+C27+D27-E27)</f>
        <v>102263</v>
      </c>
      <c r="I27" s="290"/>
    </row>
    <row r="28" spans="1:9" ht="12.75">
      <c r="A28" s="230" t="s">
        <v>64</v>
      </c>
      <c r="B28" s="358">
        <v>154131</v>
      </c>
      <c r="C28" s="351"/>
      <c r="D28" s="359"/>
      <c r="E28" s="351">
        <v>3825</v>
      </c>
      <c r="F28" s="233"/>
      <c r="G28" s="360">
        <f>(B28+C28+D28-E28)</f>
        <v>150306</v>
      </c>
      <c r="I28" s="290"/>
    </row>
    <row r="29" spans="1:9" ht="12.75" customHeight="1" thickBot="1">
      <c r="A29" s="361" t="s">
        <v>10</v>
      </c>
      <c r="B29" s="298">
        <f>SUM(B27:B28)</f>
        <v>251286</v>
      </c>
      <c r="C29" s="299">
        <f>SUM(C27:C28)</f>
        <v>1851</v>
      </c>
      <c r="D29" s="299">
        <f>SUM(D27:D28)</f>
        <v>3607</v>
      </c>
      <c r="E29" s="299">
        <f>SUM(E27:E28)</f>
        <v>4175</v>
      </c>
      <c r="F29" s="362">
        <f>SUM(F27:F28)</f>
        <v>14251</v>
      </c>
      <c r="G29" s="363">
        <f>(G27+G28)</f>
        <v>252569</v>
      </c>
      <c r="I29" s="290"/>
    </row>
    <row r="30" spans="1:9" s="329" customFormat="1" ht="30.75" thickBot="1">
      <c r="A30" s="431" t="s">
        <v>72</v>
      </c>
      <c r="B30" s="432">
        <f>B9+B12+B15+B18+B21+B24</f>
        <v>17909</v>
      </c>
      <c r="C30" s="433">
        <f>C9+C12+C15+C18+C21+C24</f>
        <v>0</v>
      </c>
      <c r="D30" s="433">
        <f>D9+D12+D15+D18+D21+D24</f>
        <v>852</v>
      </c>
      <c r="E30" s="433">
        <f>E9+E12+E15+E18+E21+E24</f>
        <v>0</v>
      </c>
      <c r="F30" s="434">
        <f>F9+F12+F15+F18+F21+F24</f>
        <v>1559</v>
      </c>
      <c r="G30" s="435">
        <f>B30+C30+D30-E30</f>
        <v>18761</v>
      </c>
      <c r="I30" s="364"/>
    </row>
    <row r="31" spans="1:9" s="368" customFormat="1" ht="30.75" thickBot="1">
      <c r="A31" s="365" t="s">
        <v>102</v>
      </c>
      <c r="B31" s="366">
        <f>B7+B10+B13+B16+B19+B22+B25+B27+B28</f>
        <v>303822</v>
      </c>
      <c r="C31" s="366">
        <f>C7+C10+C13+C16+C19+C22+C25+C27+C28</f>
        <v>3153</v>
      </c>
      <c r="D31" s="366">
        <f>D7+D10+D13+D16+D19+D22+D25+D27</f>
        <v>6892</v>
      </c>
      <c r="E31" s="366">
        <f>E7+E10+E16+E19+E22+E25+E27+E28</f>
        <v>4314</v>
      </c>
      <c r="F31" s="366">
        <f>F7+F10+F13+F16+F19+F22+F25+F27+F28</f>
        <v>14898</v>
      </c>
      <c r="G31" s="367">
        <f>B31+C31+D31-E31</f>
        <v>309553</v>
      </c>
      <c r="I31" s="369"/>
    </row>
    <row r="32" spans="1:9" s="282" customFormat="1" ht="20.25" customHeight="1" thickBot="1">
      <c r="A32" s="370" t="s">
        <v>14</v>
      </c>
      <c r="B32" s="402">
        <f aca="true" t="shared" si="6" ref="B32:G32">B30+B31</f>
        <v>321731</v>
      </c>
      <c r="C32" s="371">
        <f t="shared" si="6"/>
        <v>3153</v>
      </c>
      <c r="D32" s="371">
        <f t="shared" si="6"/>
        <v>7744</v>
      </c>
      <c r="E32" s="371">
        <f t="shared" si="6"/>
        <v>4314</v>
      </c>
      <c r="F32" s="371">
        <f t="shared" si="6"/>
        <v>16457</v>
      </c>
      <c r="G32" s="372">
        <f t="shared" si="6"/>
        <v>328314</v>
      </c>
      <c r="I32" s="373"/>
    </row>
    <row r="33" ht="12.75">
      <c r="A33" s="220"/>
    </row>
    <row r="34" ht="12.75">
      <c r="A34" s="220"/>
    </row>
    <row r="35" ht="12.75">
      <c r="A35" s="220"/>
    </row>
    <row r="36" ht="12.75">
      <c r="A36" s="220"/>
    </row>
    <row r="37" ht="12.75">
      <c r="A37" s="220"/>
    </row>
    <row r="38" spans="1:7" ht="16.5" thickBot="1">
      <c r="A38" s="374" t="s">
        <v>142</v>
      </c>
      <c r="B38" s="285"/>
      <c r="C38" s="285"/>
      <c r="D38" s="285"/>
      <c r="E38" s="285"/>
      <c r="F38" s="285"/>
      <c r="G38" s="285"/>
    </row>
    <row r="39" spans="1:9" ht="17.25" customHeight="1" thickBot="1">
      <c r="A39" s="489" t="s">
        <v>103</v>
      </c>
      <c r="B39" s="486" t="s">
        <v>177</v>
      </c>
      <c r="C39" s="481"/>
      <c r="D39" s="481"/>
      <c r="E39" s="512"/>
      <c r="F39" s="486" t="s">
        <v>120</v>
      </c>
      <c r="G39" s="481"/>
      <c r="H39" s="481"/>
      <c r="I39" s="512"/>
    </row>
    <row r="40" spans="1:9" ht="39" customHeight="1" thickBot="1">
      <c r="A40" s="490"/>
      <c r="B40" s="375" t="s">
        <v>104</v>
      </c>
      <c r="C40" s="376" t="s">
        <v>105</v>
      </c>
      <c r="D40" s="376" t="s">
        <v>167</v>
      </c>
      <c r="E40" s="378" t="s">
        <v>168</v>
      </c>
      <c r="F40" s="377" t="s">
        <v>33</v>
      </c>
      <c r="G40" s="375" t="s">
        <v>34</v>
      </c>
      <c r="H40" s="378" t="s">
        <v>36</v>
      </c>
      <c r="I40" s="379" t="s">
        <v>35</v>
      </c>
    </row>
    <row r="41" spans="1:9" ht="12.75">
      <c r="A41" s="230" t="s">
        <v>98</v>
      </c>
      <c r="B41" s="232"/>
      <c r="C41" s="257">
        <v>4</v>
      </c>
      <c r="D41" s="257">
        <v>7</v>
      </c>
      <c r="E41" s="381">
        <f>SUM(B41:D41)</f>
        <v>11</v>
      </c>
      <c r="F41" s="231"/>
      <c r="G41" s="257"/>
      <c r="H41" s="380">
        <f aca="true" t="shared" si="7" ref="H41:H48">SUM(F41+G41)</f>
        <v>0</v>
      </c>
      <c r="I41" s="334"/>
    </row>
    <row r="42" spans="1:9" ht="12.75">
      <c r="A42" s="230" t="s">
        <v>1</v>
      </c>
      <c r="B42" s="232">
        <v>28</v>
      </c>
      <c r="C42" s="257">
        <v>20</v>
      </c>
      <c r="D42" s="257">
        <v>53</v>
      </c>
      <c r="E42" s="381">
        <f>SUM(B42:D42)</f>
        <v>101</v>
      </c>
      <c r="F42" s="231">
        <v>60</v>
      </c>
      <c r="G42" s="257">
        <v>84</v>
      </c>
      <c r="H42" s="381">
        <f t="shared" si="7"/>
        <v>144</v>
      </c>
      <c r="I42" s="382">
        <v>1150</v>
      </c>
    </row>
    <row r="43" spans="1:9" ht="12.75">
      <c r="A43" s="230" t="s">
        <v>54</v>
      </c>
      <c r="B43" s="232">
        <v>120</v>
      </c>
      <c r="C43" s="257">
        <v>100</v>
      </c>
      <c r="D43" s="257">
        <v>61</v>
      </c>
      <c r="E43" s="381">
        <f aca="true" t="shared" si="8" ref="E43:E48">SUM(B43:D43)</f>
        <v>281</v>
      </c>
      <c r="F43" s="231">
        <v>107</v>
      </c>
      <c r="G43" s="257">
        <v>98</v>
      </c>
      <c r="H43" s="381">
        <f t="shared" si="7"/>
        <v>205</v>
      </c>
      <c r="I43" s="360">
        <v>0</v>
      </c>
    </row>
    <row r="44" spans="1:9" ht="12.75">
      <c r="A44" s="230" t="s">
        <v>2</v>
      </c>
      <c r="B44" s="232">
        <v>43</v>
      </c>
      <c r="C44" s="257">
        <v>33</v>
      </c>
      <c r="D44" s="257">
        <v>36</v>
      </c>
      <c r="E44" s="381">
        <f t="shared" si="8"/>
        <v>112</v>
      </c>
      <c r="F44" s="231">
        <v>128</v>
      </c>
      <c r="G44" s="257">
        <v>115</v>
      </c>
      <c r="H44" s="381">
        <f t="shared" si="7"/>
        <v>243</v>
      </c>
      <c r="I44" s="360">
        <v>1507</v>
      </c>
    </row>
    <row r="45" spans="1:9" ht="12.75">
      <c r="A45" s="230" t="s">
        <v>3</v>
      </c>
      <c r="B45" s="232">
        <v>61</v>
      </c>
      <c r="C45" s="257">
        <v>9</v>
      </c>
      <c r="D45" s="257">
        <v>58</v>
      </c>
      <c r="E45" s="381">
        <f t="shared" si="8"/>
        <v>128</v>
      </c>
      <c r="F45" s="231">
        <v>65</v>
      </c>
      <c r="G45" s="257">
        <v>53</v>
      </c>
      <c r="H45" s="381">
        <f t="shared" si="7"/>
        <v>118</v>
      </c>
      <c r="I45" s="360">
        <v>2455</v>
      </c>
    </row>
    <row r="46" spans="1:9" ht="12.75">
      <c r="A46" s="230" t="s">
        <v>55</v>
      </c>
      <c r="B46" s="232">
        <v>121</v>
      </c>
      <c r="C46" s="257">
        <v>51</v>
      </c>
      <c r="D46" s="257">
        <v>8</v>
      </c>
      <c r="E46" s="381">
        <f t="shared" si="8"/>
        <v>180</v>
      </c>
      <c r="F46" s="231">
        <v>19</v>
      </c>
      <c r="G46" s="257">
        <v>50</v>
      </c>
      <c r="H46" s="381">
        <f t="shared" si="7"/>
        <v>69</v>
      </c>
      <c r="I46" s="360">
        <v>320</v>
      </c>
    </row>
    <row r="47" spans="1:9" ht="12.75">
      <c r="A47" s="230" t="s">
        <v>4</v>
      </c>
      <c r="B47" s="232">
        <v>67</v>
      </c>
      <c r="C47" s="257">
        <v>54</v>
      </c>
      <c r="D47" s="257">
        <v>166</v>
      </c>
      <c r="E47" s="381">
        <f t="shared" si="8"/>
        <v>287</v>
      </c>
      <c r="F47" s="231">
        <v>484</v>
      </c>
      <c r="G47" s="257">
        <v>1145</v>
      </c>
      <c r="H47" s="381">
        <f t="shared" si="7"/>
        <v>1629</v>
      </c>
      <c r="I47" s="360">
        <v>74896</v>
      </c>
    </row>
    <row r="48" spans="1:9" ht="13.5" thickBot="1">
      <c r="A48" s="383" t="s">
        <v>5</v>
      </c>
      <c r="B48" s="384">
        <v>11</v>
      </c>
      <c r="C48" s="290">
        <v>3</v>
      </c>
      <c r="D48" s="259"/>
      <c r="E48" s="381">
        <f t="shared" si="8"/>
        <v>14</v>
      </c>
      <c r="F48" s="385">
        <v>833</v>
      </c>
      <c r="G48" s="290">
        <v>1001</v>
      </c>
      <c r="H48" s="386">
        <f t="shared" si="7"/>
        <v>1834</v>
      </c>
      <c r="I48" s="387">
        <v>29279</v>
      </c>
    </row>
    <row r="49" spans="1:9" ht="13.5" thickBot="1">
      <c r="A49" s="388"/>
      <c r="B49" s="263">
        <f>SUM(B41:B48)</f>
        <v>451</v>
      </c>
      <c r="C49" s="262">
        <f>SUM(C41:C48)</f>
        <v>274</v>
      </c>
      <c r="D49" s="262">
        <f>SUM(D41:D48)</f>
        <v>389</v>
      </c>
      <c r="E49" s="241">
        <f>SUM(B49:D49)</f>
        <v>1114</v>
      </c>
      <c r="F49" s="263">
        <f>SUM(F41:F48)</f>
        <v>1696</v>
      </c>
      <c r="G49" s="262">
        <f>SUM(G41:G48)</f>
        <v>2546</v>
      </c>
      <c r="H49" s="241">
        <f>SUM(H41:H48)</f>
        <v>4242</v>
      </c>
      <c r="I49" s="181">
        <f>SUM(I41:I48)</f>
        <v>109607</v>
      </c>
    </row>
    <row r="50" spans="1:7" ht="12.75">
      <c r="A50" s="389"/>
      <c r="B50" s="290"/>
      <c r="C50" s="290"/>
      <c r="D50" s="290"/>
      <c r="E50" s="290"/>
      <c r="F50" s="290"/>
      <c r="G50" s="290"/>
    </row>
    <row r="51" spans="1:7" ht="12.75">
      <c r="A51" s="218" t="s">
        <v>151</v>
      </c>
      <c r="F51" s="290"/>
      <c r="G51" s="290"/>
    </row>
    <row r="52" spans="1:7" ht="8.25" customHeight="1">
      <c r="A52" s="290"/>
      <c r="F52" s="290"/>
      <c r="G52" s="290"/>
    </row>
    <row r="53" spans="1:7" ht="12.75">
      <c r="A53" s="218" t="s">
        <v>152</v>
      </c>
      <c r="F53" s="290"/>
      <c r="G53" s="290"/>
    </row>
    <row r="54" spans="1:7" ht="12.75">
      <c r="A54" s="290"/>
      <c r="F54" s="290"/>
      <c r="G54" s="290"/>
    </row>
    <row r="55" spans="1:7" ht="12.75">
      <c r="A55" s="290"/>
      <c r="F55" s="290"/>
      <c r="G55" s="290"/>
    </row>
    <row r="56" spans="1:7" ht="16.5" thickBot="1">
      <c r="A56" s="390" t="s">
        <v>143</v>
      </c>
      <c r="F56" s="290"/>
      <c r="G56" s="290"/>
    </row>
    <row r="57" spans="1:11" ht="15" customHeight="1" thickBot="1">
      <c r="A57" s="511" t="s">
        <v>44</v>
      </c>
      <c r="B57" s="526" t="s">
        <v>37</v>
      </c>
      <c r="C57" s="527"/>
      <c r="D57" s="527"/>
      <c r="E57" s="527"/>
      <c r="F57" s="527"/>
      <c r="G57" s="528"/>
      <c r="H57" s="526" t="s">
        <v>166</v>
      </c>
      <c r="I57" s="527"/>
      <c r="J57" s="527"/>
      <c r="K57" s="528"/>
    </row>
    <row r="58" spans="1:11" ht="24.75" customHeight="1">
      <c r="A58" s="487"/>
      <c r="B58" s="514" t="s">
        <v>211</v>
      </c>
      <c r="C58" s="515"/>
      <c r="D58" s="514" t="s">
        <v>212</v>
      </c>
      <c r="E58" s="525"/>
      <c r="F58" s="514" t="s">
        <v>10</v>
      </c>
      <c r="G58" s="525"/>
      <c r="H58" s="532" t="s">
        <v>160</v>
      </c>
      <c r="I58" s="530" t="s">
        <v>169</v>
      </c>
      <c r="J58" s="514" t="s">
        <v>161</v>
      </c>
      <c r="K58" s="529"/>
    </row>
    <row r="59" spans="1:11" ht="21" customHeight="1" thickBot="1">
      <c r="A59" s="488"/>
      <c r="B59" s="391" t="s">
        <v>200</v>
      </c>
      <c r="C59" s="420" t="s">
        <v>201</v>
      </c>
      <c r="D59" s="391" t="s">
        <v>200</v>
      </c>
      <c r="E59" s="392" t="s">
        <v>201</v>
      </c>
      <c r="F59" s="421" t="s">
        <v>200</v>
      </c>
      <c r="G59" s="392" t="s">
        <v>201</v>
      </c>
      <c r="H59" s="533"/>
      <c r="I59" s="531"/>
      <c r="J59" s="468" t="s">
        <v>178</v>
      </c>
      <c r="K59" s="393" t="s">
        <v>10</v>
      </c>
    </row>
    <row r="60" spans="1:11" ht="12.75">
      <c r="A60" s="230" t="s">
        <v>98</v>
      </c>
      <c r="B60" s="394">
        <v>176</v>
      </c>
      <c r="C60" s="252">
        <v>53</v>
      </c>
      <c r="D60" s="231">
        <v>387</v>
      </c>
      <c r="E60" s="233">
        <v>127</v>
      </c>
      <c r="F60" s="422">
        <v>3843</v>
      </c>
      <c r="G60" s="229">
        <v>1766</v>
      </c>
      <c r="H60" s="394"/>
      <c r="I60" s="333"/>
      <c r="J60" s="227"/>
      <c r="K60" s="395">
        <v>52</v>
      </c>
    </row>
    <row r="61" spans="1:11" ht="12.75">
      <c r="A61" s="223" t="s">
        <v>23</v>
      </c>
      <c r="B61" s="396"/>
      <c r="C61" s="257"/>
      <c r="D61" s="231"/>
      <c r="E61" s="233"/>
      <c r="F61" s="422">
        <v>8</v>
      </c>
      <c r="G61" s="233">
        <v>8</v>
      </c>
      <c r="H61" s="396"/>
      <c r="I61" s="257"/>
      <c r="J61" s="231"/>
      <c r="K61" s="397">
        <v>8</v>
      </c>
    </row>
    <row r="62" spans="1:11" ht="12.75">
      <c r="A62" s="230" t="s">
        <v>45</v>
      </c>
      <c r="B62" s="396">
        <v>28</v>
      </c>
      <c r="C62" s="257">
        <v>14</v>
      </c>
      <c r="D62" s="231"/>
      <c r="E62" s="233"/>
      <c r="F62" s="423">
        <v>652</v>
      </c>
      <c r="G62" s="233">
        <v>395</v>
      </c>
      <c r="H62" s="396">
        <v>1</v>
      </c>
      <c r="I62" s="257"/>
      <c r="J62" s="231">
        <v>1</v>
      </c>
      <c r="K62" s="397">
        <v>19</v>
      </c>
    </row>
    <row r="63" spans="1:11" ht="12.75">
      <c r="A63" s="230" t="s">
        <v>25</v>
      </c>
      <c r="B63" s="396">
        <v>6</v>
      </c>
      <c r="C63" s="257">
        <v>5</v>
      </c>
      <c r="D63" s="231"/>
      <c r="E63" s="233"/>
      <c r="F63" s="423">
        <v>70</v>
      </c>
      <c r="G63" s="233">
        <v>63</v>
      </c>
      <c r="H63" s="396">
        <v>1</v>
      </c>
      <c r="I63" s="257"/>
      <c r="J63" s="231"/>
      <c r="K63" s="397">
        <v>4</v>
      </c>
    </row>
    <row r="64" spans="1:11" ht="12.75">
      <c r="A64" s="230" t="s">
        <v>41</v>
      </c>
      <c r="B64" s="396"/>
      <c r="C64" s="257"/>
      <c r="D64" s="231"/>
      <c r="E64" s="233"/>
      <c r="F64" s="423">
        <v>13</v>
      </c>
      <c r="G64" s="233">
        <v>13</v>
      </c>
      <c r="H64" s="396"/>
      <c r="I64" s="257"/>
      <c r="J64" s="231"/>
      <c r="K64" s="397"/>
    </row>
    <row r="65" spans="1:11" ht="12.75">
      <c r="A65" s="230" t="s">
        <v>26</v>
      </c>
      <c r="B65" s="396"/>
      <c r="C65" s="257"/>
      <c r="D65" s="231"/>
      <c r="E65" s="233"/>
      <c r="F65" s="423">
        <v>4</v>
      </c>
      <c r="G65" s="233">
        <v>4</v>
      </c>
      <c r="H65" s="396"/>
      <c r="I65" s="257"/>
      <c r="J65" s="231">
        <v>10</v>
      </c>
      <c r="K65" s="397">
        <v>29</v>
      </c>
    </row>
    <row r="66" spans="1:11" ht="13.5" thickBot="1">
      <c r="A66" s="383" t="s">
        <v>5</v>
      </c>
      <c r="B66" s="398">
        <v>33</v>
      </c>
      <c r="C66" s="259">
        <v>28</v>
      </c>
      <c r="D66" s="235"/>
      <c r="E66" s="237"/>
      <c r="F66" s="290">
        <v>1755</v>
      </c>
      <c r="G66" s="237">
        <v>1576</v>
      </c>
      <c r="H66" s="396">
        <v>2</v>
      </c>
      <c r="I66" s="469">
        <v>55</v>
      </c>
      <c r="J66" s="470">
        <v>18</v>
      </c>
      <c r="K66" s="471">
        <v>89</v>
      </c>
    </row>
    <row r="67" spans="1:11" s="247" customFormat="1" ht="13.5" thickBot="1">
      <c r="A67" s="399" t="s">
        <v>14</v>
      </c>
      <c r="B67" s="263">
        <f>SUM(B60:B66)</f>
        <v>243</v>
      </c>
      <c r="C67" s="262">
        <f>SUM(C60:C66)</f>
        <v>100</v>
      </c>
      <c r="D67" s="263"/>
      <c r="E67" s="241"/>
      <c r="F67" s="400">
        <f aca="true" t="shared" si="9" ref="F67:K67">SUM(F60:F66)</f>
        <v>6345</v>
      </c>
      <c r="G67" s="241">
        <f t="shared" si="9"/>
        <v>3825</v>
      </c>
      <c r="H67" s="263">
        <f t="shared" si="9"/>
        <v>4</v>
      </c>
      <c r="I67" s="241">
        <f t="shared" si="9"/>
        <v>55</v>
      </c>
      <c r="J67" s="400">
        <f t="shared" si="9"/>
        <v>29</v>
      </c>
      <c r="K67" s="241">
        <f t="shared" si="9"/>
        <v>201</v>
      </c>
    </row>
    <row r="68" spans="1:7" ht="12.75">
      <c r="A68" s="290"/>
      <c r="F68" s="290"/>
      <c r="G68" s="290"/>
    </row>
    <row r="69" ht="12.75">
      <c r="A69" s="218" t="s">
        <v>149</v>
      </c>
    </row>
    <row r="70" ht="12.75">
      <c r="A70" s="218" t="s">
        <v>150</v>
      </c>
    </row>
    <row r="71" ht="19.5" customHeight="1"/>
    <row r="100" ht="12.75">
      <c r="A100" s="218"/>
    </row>
    <row r="101" ht="12.75">
      <c r="A101" s="218"/>
    </row>
    <row r="102" ht="12.75">
      <c r="A102" s="218"/>
    </row>
    <row r="103" ht="12.75">
      <c r="A103" s="218"/>
    </row>
    <row r="104" ht="12.75">
      <c r="A104" s="218"/>
    </row>
    <row r="105" ht="12.75">
      <c r="A105" s="218"/>
    </row>
    <row r="106" ht="12.75">
      <c r="A106" s="218"/>
    </row>
    <row r="107" ht="12.75">
      <c r="A107" s="218"/>
    </row>
    <row r="108" ht="12.75">
      <c r="A108" s="218"/>
    </row>
    <row r="109" ht="12.75">
      <c r="A109" s="218"/>
    </row>
    <row r="110" ht="12.75">
      <c r="A110" s="218"/>
    </row>
    <row r="111" ht="12.75">
      <c r="A111" s="218"/>
    </row>
    <row r="112" ht="12.75">
      <c r="A112" s="218"/>
    </row>
    <row r="113" ht="12.75">
      <c r="A113" s="218"/>
    </row>
    <row r="114" ht="12.75">
      <c r="A114" s="218"/>
    </row>
    <row r="115" ht="12.75">
      <c r="A115" s="218"/>
    </row>
    <row r="116" ht="12.75">
      <c r="A116" s="218"/>
    </row>
    <row r="117" ht="12.75">
      <c r="A117" s="218"/>
    </row>
    <row r="118" ht="12.75">
      <c r="A118" s="218"/>
    </row>
    <row r="119" ht="12.75">
      <c r="A119" s="218"/>
    </row>
    <row r="120" ht="12.75">
      <c r="A120" s="218"/>
    </row>
    <row r="121" ht="12.75">
      <c r="A121" s="218"/>
    </row>
    <row r="122" ht="12.75">
      <c r="A122" s="218"/>
    </row>
    <row r="123" ht="12.75">
      <c r="A123" s="218"/>
    </row>
    <row r="124" ht="12.75">
      <c r="A124" s="218"/>
    </row>
    <row r="125" ht="12.75">
      <c r="A125" s="218"/>
    </row>
    <row r="126" ht="12.75">
      <c r="A126" s="218"/>
    </row>
    <row r="127" ht="12.75">
      <c r="A127" s="218"/>
    </row>
  </sheetData>
  <mergeCells count="22">
    <mergeCell ref="D58:E58"/>
    <mergeCell ref="B57:G57"/>
    <mergeCell ref="F58:G58"/>
    <mergeCell ref="H57:K57"/>
    <mergeCell ref="J58:K58"/>
    <mergeCell ref="I58:I59"/>
    <mergeCell ref="H58:H59"/>
    <mergeCell ref="A4:G4"/>
    <mergeCell ref="C5:D5"/>
    <mergeCell ref="A5:A6"/>
    <mergeCell ref="B5:B6"/>
    <mergeCell ref="E5:E6"/>
    <mergeCell ref="A57:A59"/>
    <mergeCell ref="A39:A40"/>
    <mergeCell ref="F5:F6"/>
    <mergeCell ref="G5:G6"/>
    <mergeCell ref="F39:I39"/>
    <mergeCell ref="B39:E39"/>
    <mergeCell ref="I12:N12"/>
    <mergeCell ref="I15:N15"/>
    <mergeCell ref="I18:N18"/>
    <mergeCell ref="B58:C5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Header>&amp;C
</oddHeader>
    <oddFooter>&amp;REXC/ROZPOCET/TABULKY/TAB_03.XLS</oddFooter>
  </headerFooter>
  <rowBreaks count="1" manualBreakCount="1">
    <brk id="3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54">
      <selection activeCell="K73" sqref="K73"/>
    </sheetView>
  </sheetViews>
  <sheetFormatPr defaultColWidth="9.00390625" defaultRowHeight="12.75"/>
  <cols>
    <col min="1" max="1" width="11.00390625" style="219" customWidth="1"/>
    <col min="2" max="2" width="8.875" style="219" customWidth="1"/>
    <col min="3" max="3" width="9.625" style="219" bestFit="1" customWidth="1"/>
    <col min="4" max="10" width="8.875" style="219" customWidth="1"/>
    <col min="11" max="11" width="9.25390625" style="219" customWidth="1"/>
    <col min="12" max="12" width="8.75390625" style="219" bestFit="1" customWidth="1"/>
    <col min="13" max="16384" width="8.875" style="219" customWidth="1"/>
  </cols>
  <sheetData>
    <row r="1" spans="1:11" ht="18">
      <c r="A1" s="215" t="s">
        <v>15</v>
      </c>
      <c r="B1" s="216" t="s">
        <v>16</v>
      </c>
      <c r="C1" s="217"/>
      <c r="D1" s="217"/>
      <c r="E1" s="217"/>
      <c r="F1" s="217"/>
      <c r="G1" s="217"/>
      <c r="H1" s="217"/>
      <c r="I1" s="217"/>
      <c r="J1" s="218"/>
      <c r="K1" s="217"/>
    </row>
    <row r="2" spans="1:11" ht="18">
      <c r="A2" s="215"/>
      <c r="B2" s="216"/>
      <c r="C2" s="217"/>
      <c r="D2" s="217"/>
      <c r="E2" s="217"/>
      <c r="F2" s="217"/>
      <c r="G2" s="217"/>
      <c r="H2" s="217"/>
      <c r="I2" s="217"/>
      <c r="J2" s="218"/>
      <c r="K2" s="217"/>
    </row>
    <row r="3" spans="1:11" ht="18.75" thickBot="1">
      <c r="A3" s="220" t="s">
        <v>144</v>
      </c>
      <c r="B3" s="216"/>
      <c r="C3" s="217"/>
      <c r="D3" s="217"/>
      <c r="E3" s="217"/>
      <c r="F3" s="217"/>
      <c r="G3" s="217"/>
      <c r="H3" s="217"/>
      <c r="I3" s="217"/>
      <c r="J3" s="221"/>
      <c r="K3" s="217"/>
    </row>
    <row r="4" spans="1:8" ht="12.75" customHeight="1">
      <c r="A4" s="543" t="s">
        <v>44</v>
      </c>
      <c r="B4" s="545" t="s">
        <v>123</v>
      </c>
      <c r="C4" s="538" t="s">
        <v>124</v>
      </c>
      <c r="D4" s="547" t="s">
        <v>17</v>
      </c>
      <c r="E4" s="548"/>
      <c r="F4" s="538" t="s">
        <v>125</v>
      </c>
      <c r="G4" s="538" t="s">
        <v>38</v>
      </c>
      <c r="H4" s="530" t="s">
        <v>59</v>
      </c>
    </row>
    <row r="5" spans="1:8" ht="26.25" customHeight="1" thickBot="1">
      <c r="A5" s="544"/>
      <c r="B5" s="546"/>
      <c r="C5" s="539"/>
      <c r="D5" s="222" t="s">
        <v>220</v>
      </c>
      <c r="E5" s="222" t="s">
        <v>221</v>
      </c>
      <c r="F5" s="539"/>
      <c r="G5" s="539"/>
      <c r="H5" s="540"/>
    </row>
    <row r="6" spans="1:8" ht="12.75">
      <c r="A6" s="223" t="s">
        <v>98</v>
      </c>
      <c r="B6" s="224"/>
      <c r="C6" s="225"/>
      <c r="D6" s="225"/>
      <c r="E6" s="225"/>
      <c r="F6" s="225"/>
      <c r="G6" s="225">
        <v>2</v>
      </c>
      <c r="H6" s="226">
        <v>26</v>
      </c>
    </row>
    <row r="7" spans="1:8" ht="12.75">
      <c r="A7" s="223" t="s">
        <v>23</v>
      </c>
      <c r="B7" s="227"/>
      <c r="C7" s="228"/>
      <c r="D7" s="228"/>
      <c r="E7" s="228"/>
      <c r="F7" s="228"/>
      <c r="G7" s="228">
        <v>1</v>
      </c>
      <c r="H7" s="229">
        <v>11</v>
      </c>
    </row>
    <row r="8" spans="1:8" ht="12.75">
      <c r="A8" s="230" t="s">
        <v>45</v>
      </c>
      <c r="B8" s="231">
        <v>11</v>
      </c>
      <c r="C8" s="232"/>
      <c r="D8" s="232">
        <v>17</v>
      </c>
      <c r="E8" s="232"/>
      <c r="F8" s="232"/>
      <c r="G8" s="232">
        <v>1</v>
      </c>
      <c r="H8" s="233">
        <v>54</v>
      </c>
    </row>
    <row r="9" spans="1:8" ht="12.75">
      <c r="A9" s="230" t="s">
        <v>25</v>
      </c>
      <c r="B9" s="231"/>
      <c r="C9" s="232"/>
      <c r="D9" s="232"/>
      <c r="E9" s="232"/>
      <c r="F9" s="232"/>
      <c r="G9" s="232">
        <v>2</v>
      </c>
      <c r="H9" s="233">
        <v>57</v>
      </c>
    </row>
    <row r="10" spans="1:8" ht="12.75">
      <c r="A10" s="230" t="s">
        <v>41</v>
      </c>
      <c r="B10" s="231"/>
      <c r="C10" s="232"/>
      <c r="D10" s="232"/>
      <c r="E10" s="232"/>
      <c r="F10" s="232"/>
      <c r="G10" s="232">
        <v>1</v>
      </c>
      <c r="H10" s="233">
        <v>37</v>
      </c>
    </row>
    <row r="11" spans="1:8" ht="12.75">
      <c r="A11" s="230" t="s">
        <v>26</v>
      </c>
      <c r="B11" s="231">
        <v>1</v>
      </c>
      <c r="C11" s="232"/>
      <c r="D11" s="232"/>
      <c r="E11" s="232"/>
      <c r="F11" s="232"/>
      <c r="G11" s="232">
        <v>5</v>
      </c>
      <c r="H11" s="233">
        <v>78</v>
      </c>
    </row>
    <row r="12" spans="1:8" ht="13.5" thickBot="1">
      <c r="A12" s="234" t="s">
        <v>5</v>
      </c>
      <c r="B12" s="235">
        <v>112</v>
      </c>
      <c r="C12" s="236">
        <v>2518</v>
      </c>
      <c r="D12" s="236">
        <v>790</v>
      </c>
      <c r="E12" s="236">
        <v>3224</v>
      </c>
      <c r="F12" s="236">
        <v>1478</v>
      </c>
      <c r="G12" s="236">
        <v>10</v>
      </c>
      <c r="H12" s="237">
        <v>410</v>
      </c>
    </row>
    <row r="13" spans="1:8" ht="13.5" thickBot="1">
      <c r="A13" s="238" t="s">
        <v>10</v>
      </c>
      <c r="B13" s="239">
        <f aca="true" t="shared" si="0" ref="B13:H13">SUM(B6:B12)</f>
        <v>124</v>
      </c>
      <c r="C13" s="240">
        <f t="shared" si="0"/>
        <v>2518</v>
      </c>
      <c r="D13" s="240">
        <f t="shared" si="0"/>
        <v>807</v>
      </c>
      <c r="E13" s="240">
        <f t="shared" si="0"/>
        <v>3224</v>
      </c>
      <c r="F13" s="240">
        <f t="shared" si="0"/>
        <v>1478</v>
      </c>
      <c r="G13" s="240">
        <f t="shared" si="0"/>
        <v>22</v>
      </c>
      <c r="H13" s="241">
        <f t="shared" si="0"/>
        <v>673</v>
      </c>
    </row>
    <row r="14" spans="1:11" ht="12.75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12.75">
      <c r="A15" s="244" t="s">
        <v>106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12.75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12.75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ht="13.5" thickBot="1">
      <c r="A18" s="242" t="s">
        <v>145</v>
      </c>
      <c r="B18" s="243"/>
      <c r="C18" s="243"/>
      <c r="D18" s="243"/>
      <c r="E18" s="242" t="s">
        <v>146</v>
      </c>
      <c r="F18" s="243"/>
      <c r="G18" s="243"/>
      <c r="H18" s="243"/>
      <c r="I18" s="243"/>
      <c r="J18" s="243"/>
      <c r="K18" s="243"/>
    </row>
    <row r="19" spans="1:11" ht="25.5" customHeight="1" thickBot="1">
      <c r="A19" s="554" t="s">
        <v>27</v>
      </c>
      <c r="B19" s="555"/>
      <c r="C19" s="245"/>
      <c r="D19" s="246"/>
      <c r="E19" s="549" t="s">
        <v>44</v>
      </c>
      <c r="F19" s="541" t="s">
        <v>69</v>
      </c>
      <c r="G19" s="542"/>
      <c r="H19" s="542"/>
      <c r="I19" s="542"/>
      <c r="J19" s="552" t="s">
        <v>39</v>
      </c>
      <c r="K19" s="247"/>
    </row>
    <row r="20" spans="1:11" ht="13.5" thickBot="1">
      <c r="A20" s="248" t="s">
        <v>98</v>
      </c>
      <c r="B20" s="248">
        <v>860</v>
      </c>
      <c r="C20" s="245"/>
      <c r="D20" s="246"/>
      <c r="E20" s="544"/>
      <c r="F20" s="249" t="s">
        <v>56</v>
      </c>
      <c r="G20" s="249" t="s">
        <v>58</v>
      </c>
      <c r="H20" s="249" t="s">
        <v>57</v>
      </c>
      <c r="I20" s="250" t="s">
        <v>58</v>
      </c>
      <c r="J20" s="553"/>
      <c r="K20" s="247"/>
    </row>
    <row r="21" spans="1:11" ht="12.75">
      <c r="A21" s="248" t="s">
        <v>1</v>
      </c>
      <c r="B21" s="251">
        <v>1038</v>
      </c>
      <c r="E21" s="223" t="s">
        <v>98</v>
      </c>
      <c r="F21" s="411" t="s">
        <v>204</v>
      </c>
      <c r="G21" s="412">
        <v>1</v>
      </c>
      <c r="H21" s="408"/>
      <c r="I21" s="403"/>
      <c r="J21" s="177">
        <v>21020</v>
      </c>
      <c r="K21" s="218"/>
    </row>
    <row r="22" spans="1:11" ht="12.75">
      <c r="A22" s="253" t="s">
        <v>6</v>
      </c>
      <c r="B22" s="254">
        <v>4272</v>
      </c>
      <c r="D22" s="255"/>
      <c r="E22" s="223" t="s">
        <v>23</v>
      </c>
      <c r="F22" s="413"/>
      <c r="G22" s="414"/>
      <c r="H22" s="409" t="s">
        <v>208</v>
      </c>
      <c r="I22" s="256">
        <v>1</v>
      </c>
      <c r="J22" s="178">
        <v>16415</v>
      </c>
      <c r="K22" s="218"/>
    </row>
    <row r="23" spans="1:11" ht="12.75">
      <c r="A23" s="253" t="s">
        <v>20</v>
      </c>
      <c r="B23" s="254">
        <v>1715</v>
      </c>
      <c r="E23" s="230" t="s">
        <v>45</v>
      </c>
      <c r="F23" s="415" t="s">
        <v>204</v>
      </c>
      <c r="G23" s="416">
        <v>1</v>
      </c>
      <c r="H23" s="409" t="s">
        <v>208</v>
      </c>
      <c r="I23" s="258">
        <v>1</v>
      </c>
      <c r="J23" s="179">
        <v>73292</v>
      </c>
      <c r="K23" s="218"/>
    </row>
    <row r="24" spans="1:11" ht="12.75">
      <c r="A24" s="253" t="s">
        <v>7</v>
      </c>
      <c r="B24" s="254">
        <v>3905</v>
      </c>
      <c r="E24" s="230" t="s">
        <v>25</v>
      </c>
      <c r="F24" s="415"/>
      <c r="G24" s="416"/>
      <c r="H24" s="410" t="s">
        <v>209</v>
      </c>
      <c r="I24" s="258">
        <v>2</v>
      </c>
      <c r="J24" s="179">
        <v>58839</v>
      </c>
      <c r="K24" s="218"/>
    </row>
    <row r="25" spans="1:11" ht="12.75">
      <c r="A25" s="253" t="s">
        <v>3</v>
      </c>
      <c r="B25" s="254">
        <v>1163</v>
      </c>
      <c r="E25" s="230" t="s">
        <v>41</v>
      </c>
      <c r="F25" s="415" t="s">
        <v>7</v>
      </c>
      <c r="G25" s="416">
        <v>1</v>
      </c>
      <c r="H25" s="419"/>
      <c r="J25" s="179"/>
      <c r="K25" s="218"/>
    </row>
    <row r="26" spans="1:11" ht="12.75">
      <c r="A26" s="253" t="s">
        <v>4</v>
      </c>
      <c r="B26" s="254">
        <v>2453</v>
      </c>
      <c r="E26" s="230" t="s">
        <v>26</v>
      </c>
      <c r="F26" s="415" t="s">
        <v>204</v>
      </c>
      <c r="G26" s="416">
        <v>1</v>
      </c>
      <c r="H26" s="409" t="s">
        <v>208</v>
      </c>
      <c r="I26" s="258">
        <v>1</v>
      </c>
      <c r="J26" s="179">
        <v>20095</v>
      </c>
      <c r="K26" s="218"/>
    </row>
    <row r="27" spans="1:10" ht="13.5" thickBot="1">
      <c r="A27" s="253" t="s">
        <v>21</v>
      </c>
      <c r="B27" s="254">
        <v>2302</v>
      </c>
      <c r="E27" s="234" t="s">
        <v>5</v>
      </c>
      <c r="F27" s="417" t="s">
        <v>204</v>
      </c>
      <c r="G27" s="418">
        <v>3</v>
      </c>
      <c r="H27" s="409" t="s">
        <v>208</v>
      </c>
      <c r="I27" s="404">
        <v>5</v>
      </c>
      <c r="J27" s="180">
        <v>649951</v>
      </c>
    </row>
    <row r="28" spans="1:10" ht="13.5" thickBot="1">
      <c r="A28" s="260" t="s">
        <v>222</v>
      </c>
      <c r="B28" s="261">
        <v>445</v>
      </c>
      <c r="E28" s="238" t="s">
        <v>10</v>
      </c>
      <c r="F28" s="405"/>
      <c r="G28" s="406">
        <f>SUM(G21:G27)</f>
        <v>7</v>
      </c>
      <c r="H28" s="407"/>
      <c r="I28" s="406">
        <f>SUM(I21:I27)</f>
        <v>10</v>
      </c>
      <c r="J28" s="181">
        <f>SUM(J21:J27)</f>
        <v>839612</v>
      </c>
    </row>
    <row r="29" spans="1:2" ht="13.5" thickBot="1">
      <c r="A29" s="260" t="s">
        <v>223</v>
      </c>
      <c r="B29" s="261">
        <v>152</v>
      </c>
    </row>
    <row r="30" spans="1:2" ht="13.5" thickBot="1">
      <c r="A30" s="264" t="s">
        <v>10</v>
      </c>
      <c r="B30" s="265">
        <f>SUM(B20:B29)</f>
        <v>18305</v>
      </c>
    </row>
    <row r="31" spans="1:2" ht="12.75">
      <c r="A31" s="266"/>
      <c r="B31" s="266"/>
    </row>
    <row r="32" spans="1:2" ht="12.75">
      <c r="A32" s="266"/>
      <c r="B32" s="266"/>
    </row>
    <row r="33" spans="1:2" ht="12.75">
      <c r="A33" s="266" t="s">
        <v>147</v>
      </c>
      <c r="B33" s="266"/>
    </row>
    <row r="34" spans="1:11" ht="14.25" customHeight="1" thickBot="1">
      <c r="A34" s="267" t="s">
        <v>216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</row>
    <row r="35" spans="1:12" ht="13.5" customHeight="1">
      <c r="A35" s="429" t="s">
        <v>217</v>
      </c>
      <c r="B35" s="557" t="s">
        <v>98</v>
      </c>
      <c r="C35" s="536" t="s">
        <v>1</v>
      </c>
      <c r="D35" s="536" t="s">
        <v>6</v>
      </c>
      <c r="E35" s="536" t="s">
        <v>2</v>
      </c>
      <c r="F35" s="536" t="s">
        <v>21</v>
      </c>
      <c r="G35" s="536" t="s">
        <v>7</v>
      </c>
      <c r="H35" s="536" t="s">
        <v>3</v>
      </c>
      <c r="I35" s="536" t="s">
        <v>4</v>
      </c>
      <c r="J35" s="536" t="s">
        <v>22</v>
      </c>
      <c r="K35" s="559" t="s">
        <v>31</v>
      </c>
      <c r="L35" s="534" t="s">
        <v>10</v>
      </c>
    </row>
    <row r="36" spans="1:12" ht="12.75" customHeight="1" thickBot="1">
      <c r="A36" s="430" t="s">
        <v>44</v>
      </c>
      <c r="B36" s="558"/>
      <c r="C36" s="537"/>
      <c r="D36" s="537"/>
      <c r="E36" s="537"/>
      <c r="F36" s="537"/>
      <c r="G36" s="537"/>
      <c r="H36" s="537"/>
      <c r="I36" s="537"/>
      <c r="J36" s="537"/>
      <c r="K36" s="560"/>
      <c r="L36" s="535"/>
    </row>
    <row r="37" spans="1:12" ht="12.75">
      <c r="A37" s="248" t="s">
        <v>98</v>
      </c>
      <c r="B37" s="475">
        <v>28180</v>
      </c>
      <c r="C37" s="476"/>
      <c r="D37" s="477"/>
      <c r="E37" s="477"/>
      <c r="F37" s="477"/>
      <c r="G37" s="477"/>
      <c r="H37" s="477"/>
      <c r="I37" s="477"/>
      <c r="J37" s="478"/>
      <c r="K37" s="478"/>
      <c r="L37" s="448">
        <f aca="true" t="shared" si="1" ref="L37:L42">SUM(B37:K37)</f>
        <v>28180</v>
      </c>
    </row>
    <row r="38" spans="1:12" ht="12.75">
      <c r="A38" s="253" t="s">
        <v>23</v>
      </c>
      <c r="B38" s="268">
        <v>0</v>
      </c>
      <c r="C38" s="269">
        <v>2403</v>
      </c>
      <c r="D38" s="269">
        <v>1716</v>
      </c>
      <c r="E38" s="269">
        <v>173</v>
      </c>
      <c r="F38" s="269">
        <v>14</v>
      </c>
      <c r="G38" s="269">
        <v>410</v>
      </c>
      <c r="H38" s="269">
        <v>110</v>
      </c>
      <c r="I38" s="269">
        <v>30</v>
      </c>
      <c r="J38" s="270">
        <v>229</v>
      </c>
      <c r="K38" s="270">
        <v>25</v>
      </c>
      <c r="L38" s="448">
        <f t="shared" si="1"/>
        <v>5110</v>
      </c>
    </row>
    <row r="39" spans="1:12" ht="12.75">
      <c r="A39" s="253" t="s">
        <v>24</v>
      </c>
      <c r="B39" s="271"/>
      <c r="C39" s="269">
        <v>22</v>
      </c>
      <c r="D39" s="269">
        <v>293</v>
      </c>
      <c r="E39" s="269">
        <v>12011</v>
      </c>
      <c r="F39" s="269">
        <v>408</v>
      </c>
      <c r="G39" s="269">
        <v>951</v>
      </c>
      <c r="H39" s="269">
        <v>33</v>
      </c>
      <c r="I39" s="269">
        <v>358</v>
      </c>
      <c r="J39" s="270">
        <v>293</v>
      </c>
      <c r="K39" s="270">
        <v>89</v>
      </c>
      <c r="L39" s="448">
        <f t="shared" si="1"/>
        <v>14458</v>
      </c>
    </row>
    <row r="40" spans="1:12" ht="12.75">
      <c r="A40" s="253" t="s">
        <v>25</v>
      </c>
      <c r="B40" s="271"/>
      <c r="C40" s="269">
        <v>59</v>
      </c>
      <c r="D40" s="269">
        <v>554</v>
      </c>
      <c r="E40" s="269">
        <v>157</v>
      </c>
      <c r="F40" s="269">
        <v>51</v>
      </c>
      <c r="G40" s="269">
        <v>625</v>
      </c>
      <c r="H40" s="269">
        <v>4619</v>
      </c>
      <c r="I40" s="269">
        <v>53</v>
      </c>
      <c r="J40" s="270">
        <v>62</v>
      </c>
      <c r="K40" s="270">
        <v>25</v>
      </c>
      <c r="L40" s="448">
        <f t="shared" si="1"/>
        <v>6205</v>
      </c>
    </row>
    <row r="41" spans="1:12" ht="12.75">
      <c r="A41" s="253" t="s">
        <v>26</v>
      </c>
      <c r="B41" s="271"/>
      <c r="C41" s="269"/>
      <c r="D41" s="269">
        <v>18</v>
      </c>
      <c r="E41" s="269">
        <v>30</v>
      </c>
      <c r="F41" s="269">
        <v>16</v>
      </c>
      <c r="G41" s="269">
        <v>16</v>
      </c>
      <c r="H41" s="269">
        <v>0</v>
      </c>
      <c r="I41" s="269">
        <v>1054</v>
      </c>
      <c r="J41" s="270">
        <v>4</v>
      </c>
      <c r="K41" s="270">
        <v>0</v>
      </c>
      <c r="L41" s="448">
        <f t="shared" si="1"/>
        <v>1138</v>
      </c>
    </row>
    <row r="42" spans="1:12" ht="13.5" thickBot="1">
      <c r="A42" s="260" t="s">
        <v>5</v>
      </c>
      <c r="B42" s="272"/>
      <c r="C42" s="273">
        <v>1870</v>
      </c>
      <c r="D42" s="273">
        <v>40235</v>
      </c>
      <c r="E42" s="273">
        <v>3824</v>
      </c>
      <c r="F42" s="273">
        <v>1047</v>
      </c>
      <c r="G42" s="273">
        <v>20482</v>
      </c>
      <c r="H42" s="273">
        <v>1636</v>
      </c>
      <c r="I42" s="273">
        <v>3081</v>
      </c>
      <c r="J42" s="274">
        <v>2910</v>
      </c>
      <c r="K42" s="274">
        <v>235</v>
      </c>
      <c r="L42" s="448">
        <f t="shared" si="1"/>
        <v>75320</v>
      </c>
    </row>
    <row r="43" spans="1:12" s="266" customFormat="1" ht="13.5" thickBot="1">
      <c r="A43" s="264" t="s">
        <v>10</v>
      </c>
      <c r="B43" s="275">
        <f aca="true" t="shared" si="2" ref="B43:K43">SUM(B37:B42)</f>
        <v>28180</v>
      </c>
      <c r="C43" s="275">
        <f t="shared" si="2"/>
        <v>4354</v>
      </c>
      <c r="D43" s="275">
        <f t="shared" si="2"/>
        <v>42816</v>
      </c>
      <c r="E43" s="275">
        <f t="shared" si="2"/>
        <v>16195</v>
      </c>
      <c r="F43" s="275">
        <f t="shared" si="2"/>
        <v>1536</v>
      </c>
      <c r="G43" s="275">
        <f t="shared" si="2"/>
        <v>22484</v>
      </c>
      <c r="H43" s="275">
        <f t="shared" si="2"/>
        <v>6398</v>
      </c>
      <c r="I43" s="275">
        <f t="shared" si="2"/>
        <v>4576</v>
      </c>
      <c r="J43" s="276">
        <f t="shared" si="2"/>
        <v>3498</v>
      </c>
      <c r="K43" s="436">
        <f t="shared" si="2"/>
        <v>374</v>
      </c>
      <c r="L43" s="264">
        <f>SUM(L37:L42)</f>
        <v>130411</v>
      </c>
    </row>
    <row r="44" spans="1:11" ht="12.7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</row>
    <row r="45" spans="1:11" ht="12.7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</row>
    <row r="46" spans="1:11" ht="13.5" thickBot="1">
      <c r="A46" s="266" t="s">
        <v>207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</row>
    <row r="47" spans="1:11" ht="25.5" thickBot="1">
      <c r="A47" s="277" t="s">
        <v>44</v>
      </c>
      <c r="B47" s="278" t="s">
        <v>205</v>
      </c>
      <c r="C47" s="437" t="s">
        <v>206</v>
      </c>
      <c r="D47" s="444" t="s">
        <v>218</v>
      </c>
      <c r="E47" s="266"/>
      <c r="F47" s="266"/>
      <c r="G47" s="266"/>
      <c r="H47" s="266"/>
      <c r="I47" s="266"/>
      <c r="J47" s="266"/>
      <c r="K47" s="266"/>
    </row>
    <row r="48" spans="1:11" ht="12.75">
      <c r="A48" s="279" t="s">
        <v>98</v>
      </c>
      <c r="B48" s="268">
        <v>28180</v>
      </c>
      <c r="C48" s="438">
        <v>26190</v>
      </c>
      <c r="D48" s="445">
        <f>B48/C48</f>
        <v>1.07598319969454</v>
      </c>
      <c r="E48" s="266"/>
      <c r="F48" s="266"/>
      <c r="G48" s="266"/>
      <c r="H48" s="266"/>
      <c r="I48" s="266"/>
      <c r="J48" s="266"/>
      <c r="K48" s="266"/>
    </row>
    <row r="49" spans="1:11" ht="12.75">
      <c r="A49" s="248" t="s">
        <v>23</v>
      </c>
      <c r="B49" s="268">
        <v>5110</v>
      </c>
      <c r="C49" s="439">
        <v>12237</v>
      </c>
      <c r="D49" s="445">
        <f aca="true" t="shared" si="3" ref="D49:D55">B49/C49</f>
        <v>0.41758600964288634</v>
      </c>
      <c r="E49" s="266"/>
      <c r="F49" s="266"/>
      <c r="G49" s="266"/>
      <c r="H49" s="266"/>
      <c r="I49" s="266"/>
      <c r="J49" s="266"/>
      <c r="K49" s="266"/>
    </row>
    <row r="50" spans="1:11" ht="12.75">
      <c r="A50" s="253" t="s">
        <v>24</v>
      </c>
      <c r="B50" s="268">
        <v>14458</v>
      </c>
      <c r="C50" s="440">
        <v>29326</v>
      </c>
      <c r="D50" s="445">
        <f t="shared" si="3"/>
        <v>0.49300961604037374</v>
      </c>
      <c r="E50" s="266"/>
      <c r="F50" s="266"/>
      <c r="G50" s="266"/>
      <c r="H50" s="266"/>
      <c r="I50" s="266"/>
      <c r="J50" s="266"/>
      <c r="K50" s="266"/>
    </row>
    <row r="51" spans="1:11" ht="12.75">
      <c r="A51" s="253" t="s">
        <v>25</v>
      </c>
      <c r="B51" s="268">
        <v>6205</v>
      </c>
      <c r="C51" s="440">
        <v>19380</v>
      </c>
      <c r="D51" s="445">
        <f t="shared" si="3"/>
        <v>0.3201754385964912</v>
      </c>
      <c r="E51" s="266"/>
      <c r="F51" s="266"/>
      <c r="G51" s="266"/>
      <c r="H51" s="266"/>
      <c r="I51" s="266"/>
      <c r="J51" s="266"/>
      <c r="K51" s="266"/>
    </row>
    <row r="52" spans="1:11" ht="12.75">
      <c r="A52" s="253" t="s">
        <v>41</v>
      </c>
      <c r="B52" s="268">
        <v>0</v>
      </c>
      <c r="C52" s="440">
        <v>16632</v>
      </c>
      <c r="D52" s="445">
        <f t="shared" si="3"/>
        <v>0</v>
      </c>
      <c r="E52" s="266"/>
      <c r="F52" s="266"/>
      <c r="G52" s="266"/>
      <c r="H52" s="266"/>
      <c r="I52" s="266"/>
      <c r="J52" s="266"/>
      <c r="K52" s="266"/>
    </row>
    <row r="53" spans="1:11" ht="12.75">
      <c r="A53" s="253" t="s">
        <v>26</v>
      </c>
      <c r="B53" s="268">
        <v>1138</v>
      </c>
      <c r="C53" s="441">
        <v>7644</v>
      </c>
      <c r="D53" s="445">
        <f t="shared" si="3"/>
        <v>0.1488749345892203</v>
      </c>
      <c r="E53" s="266"/>
      <c r="F53" s="266"/>
      <c r="G53" s="266"/>
      <c r="H53" s="266"/>
      <c r="I53" s="266"/>
      <c r="J53" s="266"/>
      <c r="K53" s="266"/>
    </row>
    <row r="54" spans="1:11" ht="13.5" thickBot="1">
      <c r="A54" s="280" t="s">
        <v>5</v>
      </c>
      <c r="B54" s="268">
        <v>75320</v>
      </c>
      <c r="C54" s="442">
        <v>309048</v>
      </c>
      <c r="D54" s="446">
        <f t="shared" si="3"/>
        <v>0.24371618648235874</v>
      </c>
      <c r="E54" s="266"/>
      <c r="F54" s="266"/>
      <c r="G54" s="266"/>
      <c r="H54" s="266"/>
      <c r="I54" s="266"/>
      <c r="J54" s="266"/>
      <c r="K54" s="266"/>
    </row>
    <row r="55" spans="1:4" s="266" customFormat="1" ht="13.5" thickBot="1">
      <c r="A55" s="264" t="s">
        <v>10</v>
      </c>
      <c r="B55" s="275">
        <f>SUM(B48:B54)</f>
        <v>130411</v>
      </c>
      <c r="C55" s="443">
        <f>SUM(C48:C54)</f>
        <v>420457</v>
      </c>
      <c r="D55" s="447">
        <f t="shared" si="3"/>
        <v>0.3101648920103602</v>
      </c>
    </row>
    <row r="56" spans="1:11" ht="12.75">
      <c r="A56" s="266"/>
      <c r="E56" s="266"/>
      <c r="F56" s="266"/>
      <c r="G56" s="266"/>
      <c r="H56" s="266"/>
      <c r="I56" s="266"/>
      <c r="J56" s="266"/>
      <c r="K56" s="266"/>
    </row>
    <row r="57" spans="1:11" ht="12.75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</row>
    <row r="58" spans="1:11" ht="12.75">
      <c r="A58" s="266"/>
      <c r="B58" s="266"/>
      <c r="C58" s="266"/>
      <c r="D58" s="266"/>
      <c r="E58" s="266"/>
      <c r="F58" s="266"/>
      <c r="G58" s="266"/>
      <c r="H58" s="266"/>
      <c r="I58" s="266"/>
      <c r="J58" s="266"/>
      <c r="K58" s="266"/>
    </row>
    <row r="59" spans="1:11" ht="12.75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</row>
    <row r="60" spans="1:10" ht="15.75">
      <c r="A60" s="550" t="s">
        <v>18</v>
      </c>
      <c r="B60" s="550"/>
      <c r="C60" s="550"/>
      <c r="D60" s="550"/>
      <c r="E60" s="550"/>
      <c r="F60" s="550"/>
      <c r="G60" s="550"/>
      <c r="H60" s="550"/>
      <c r="I60" s="550"/>
      <c r="J60" s="281"/>
    </row>
    <row r="61" spans="1:11" ht="15.75">
      <c r="A61" s="281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1" ht="15.75">
      <c r="A62" s="550" t="s">
        <v>214</v>
      </c>
      <c r="B62" s="550"/>
      <c r="C62" s="550"/>
      <c r="D62" s="550"/>
      <c r="E62" s="424">
        <f>C55</f>
        <v>420457</v>
      </c>
      <c r="F62" s="281" t="s">
        <v>213</v>
      </c>
      <c r="H62" s="281"/>
      <c r="I62" s="281"/>
      <c r="J62" s="281"/>
      <c r="K62" s="281"/>
    </row>
    <row r="63" spans="1:11" ht="15.75">
      <c r="A63" s="281"/>
      <c r="B63" s="282"/>
      <c r="C63" s="282"/>
      <c r="D63" s="282"/>
      <c r="E63" s="282"/>
      <c r="F63" s="282"/>
      <c r="G63" s="282"/>
      <c r="H63" s="282"/>
      <c r="I63" s="282"/>
      <c r="J63" s="282"/>
      <c r="K63" s="282"/>
    </row>
    <row r="64" spans="1:11" ht="15.75">
      <c r="A64" s="281" t="s">
        <v>215</v>
      </c>
      <c r="B64" s="281"/>
      <c r="C64" s="281"/>
      <c r="D64" s="281"/>
      <c r="E64" s="281"/>
      <c r="F64" s="281"/>
      <c r="G64" s="281"/>
      <c r="H64" s="556">
        <f>B43+C43+D43+E43+F43+G43+H43+I43+J43+K43</f>
        <v>130411</v>
      </c>
      <c r="I64" s="556"/>
      <c r="J64" s="281"/>
      <c r="K64" s="281"/>
    </row>
    <row r="65" spans="1:11" ht="15.75">
      <c r="A65" s="281"/>
      <c r="B65" s="282"/>
      <c r="C65" s="282"/>
      <c r="D65" s="282"/>
      <c r="E65" s="282"/>
      <c r="F65" s="282"/>
      <c r="G65" s="281"/>
      <c r="H65" s="140"/>
      <c r="I65" s="282"/>
      <c r="J65" s="282"/>
      <c r="K65" s="282"/>
    </row>
    <row r="66" spans="1:11" ht="15.75">
      <c r="A66" s="551" t="s">
        <v>229</v>
      </c>
      <c r="B66" s="551"/>
      <c r="C66" s="551"/>
      <c r="D66" s="551"/>
      <c r="E66" s="551"/>
      <c r="F66" s="551"/>
      <c r="G66" s="551"/>
      <c r="H66" s="551"/>
      <c r="I66" s="551"/>
      <c r="J66" s="551"/>
      <c r="K66" s="569">
        <f>H64/C55</f>
        <v>0.3101648920103602</v>
      </c>
    </row>
    <row r="67" spans="1:11" ht="15.75">
      <c r="A67" s="283"/>
      <c r="I67" s="284"/>
      <c r="J67" s="266"/>
      <c r="K67" s="282"/>
    </row>
    <row r="68" spans="1:11" ht="15.75">
      <c r="A68" s="550" t="s">
        <v>228</v>
      </c>
      <c r="B68" s="550"/>
      <c r="C68" s="550"/>
      <c r="D68" s="550"/>
      <c r="E68" s="550"/>
      <c r="F68" s="550"/>
      <c r="G68" s="550"/>
      <c r="H68" s="550"/>
      <c r="I68" s="550"/>
      <c r="J68" s="556">
        <v>304165</v>
      </c>
      <c r="K68" s="556"/>
    </row>
    <row r="69" spans="1:11" ht="12.75">
      <c r="A69" s="285"/>
      <c r="B69" s="218"/>
      <c r="C69" s="218"/>
      <c r="D69" s="218"/>
      <c r="E69" s="218"/>
      <c r="F69" s="218"/>
      <c r="G69" s="218"/>
      <c r="H69" s="218"/>
      <c r="I69" s="218"/>
      <c r="J69" s="218"/>
      <c r="K69" s="218"/>
    </row>
    <row r="70" spans="1:11" ht="15.75">
      <c r="A70" s="551" t="s">
        <v>230</v>
      </c>
      <c r="B70" s="551"/>
      <c r="C70" s="551"/>
      <c r="D70" s="551"/>
      <c r="E70" s="551"/>
      <c r="F70" s="551"/>
      <c r="G70" s="551"/>
      <c r="H70" s="551"/>
      <c r="I70" s="551"/>
      <c r="J70" s="551"/>
      <c r="K70" s="569">
        <f>J68/C54</f>
        <v>0.9841998653930781</v>
      </c>
    </row>
    <row r="71" ht="12.75">
      <c r="I71" s="266"/>
    </row>
  </sheetData>
  <mergeCells count="29">
    <mergeCell ref="A70:J70"/>
    <mergeCell ref="A66:J66"/>
    <mergeCell ref="A68:I68"/>
    <mergeCell ref="J68:K68"/>
    <mergeCell ref="J19:J20"/>
    <mergeCell ref="A19:B19"/>
    <mergeCell ref="H64:I64"/>
    <mergeCell ref="B35:B36"/>
    <mergeCell ref="C35:C36"/>
    <mergeCell ref="D35:D36"/>
    <mergeCell ref="E35:E36"/>
    <mergeCell ref="K35:K36"/>
    <mergeCell ref="G35:G36"/>
    <mergeCell ref="A60:I60"/>
    <mergeCell ref="A62:D62"/>
    <mergeCell ref="G4:G5"/>
    <mergeCell ref="H4:H5"/>
    <mergeCell ref="F19:I19"/>
    <mergeCell ref="A4:A5"/>
    <mergeCell ref="B4:B5"/>
    <mergeCell ref="C4:C5"/>
    <mergeCell ref="D4:E4"/>
    <mergeCell ref="F4:F5"/>
    <mergeCell ref="E19:E20"/>
    <mergeCell ref="L35:L36"/>
    <mergeCell ref="F35:F36"/>
    <mergeCell ref="H35:H36"/>
    <mergeCell ref="I35:I36"/>
    <mergeCell ref="J35:J3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7" r:id="rId2"/>
  <headerFooter alignWithMargins="0">
    <oddFooter>&amp;REXC\ROZPOCET\TABULKY\TAB_03.EXC
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22">
      <selection activeCell="D38" sqref="D38"/>
    </sheetView>
  </sheetViews>
  <sheetFormatPr defaultColWidth="9.00390625" defaultRowHeight="12.75"/>
  <cols>
    <col min="1" max="1" width="14.25390625" style="153" customWidth="1"/>
    <col min="2" max="2" width="29.25390625" style="153" customWidth="1"/>
    <col min="3" max="3" width="44.125" style="212" customWidth="1"/>
    <col min="4" max="4" width="50.125" style="153" customWidth="1"/>
    <col min="5" max="5" width="48.00390625" style="153" customWidth="1"/>
    <col min="6" max="16384" width="8.875" style="153" customWidth="1"/>
  </cols>
  <sheetData>
    <row r="1" spans="1:4" ht="12.75">
      <c r="A1" s="89" t="s">
        <v>0</v>
      </c>
      <c r="B1" s="152"/>
      <c r="C1" s="201"/>
      <c r="D1" s="152"/>
    </row>
    <row r="2" spans="1:4" ht="12.75">
      <c r="A2" s="152" t="s">
        <v>182</v>
      </c>
      <c r="B2" s="152" t="s">
        <v>185</v>
      </c>
      <c r="C2" s="201" t="s">
        <v>184</v>
      </c>
      <c r="D2" s="152"/>
    </row>
    <row r="3" spans="1:4" ht="12.75">
      <c r="A3" s="152" t="s">
        <v>137</v>
      </c>
      <c r="B3" s="152" t="s">
        <v>110</v>
      </c>
      <c r="C3" s="202" t="s">
        <v>224</v>
      </c>
      <c r="D3" s="491"/>
    </row>
    <row r="4" spans="1:4" ht="30.75" customHeight="1">
      <c r="A4" s="185" t="s">
        <v>138</v>
      </c>
      <c r="B4" s="185" t="s">
        <v>70</v>
      </c>
      <c r="C4" s="203" t="s">
        <v>184</v>
      </c>
      <c r="D4" s="151" t="s">
        <v>170</v>
      </c>
    </row>
    <row r="5" spans="1:4" ht="44.25" customHeight="1">
      <c r="A5" s="185" t="s">
        <v>183</v>
      </c>
      <c r="B5" s="185" t="s">
        <v>71</v>
      </c>
      <c r="C5" s="203" t="s">
        <v>184</v>
      </c>
      <c r="D5" s="151" t="s">
        <v>187</v>
      </c>
    </row>
    <row r="6" spans="1:4" s="65" customFormat="1" ht="12.75">
      <c r="A6" s="183"/>
      <c r="B6" s="183"/>
      <c r="C6" s="204"/>
      <c r="D6" s="183"/>
    </row>
    <row r="7" spans="1:4" s="65" customFormat="1" ht="12.75">
      <c r="A7" s="184"/>
      <c r="B7" s="184"/>
      <c r="C7" s="205"/>
      <c r="D7" s="184"/>
    </row>
    <row r="8" spans="1:4" ht="12.75">
      <c r="A8" s="89" t="s">
        <v>76</v>
      </c>
      <c r="B8" s="152"/>
      <c r="C8" s="201"/>
      <c r="D8" s="152"/>
    </row>
    <row r="9" spans="1:4" ht="25.5">
      <c r="A9" s="185" t="s">
        <v>113</v>
      </c>
      <c r="B9" s="185" t="s">
        <v>50</v>
      </c>
      <c r="C9" s="203" t="s">
        <v>114</v>
      </c>
      <c r="D9" s="151" t="s">
        <v>186</v>
      </c>
    </row>
    <row r="10" spans="1:4" ht="12.75">
      <c r="A10" s="152" t="s">
        <v>179</v>
      </c>
      <c r="B10" s="152" t="s">
        <v>180</v>
      </c>
      <c r="C10" s="206" t="s">
        <v>181</v>
      </c>
      <c r="D10" s="152"/>
    </row>
    <row r="11" spans="1:4" ht="78.75" customHeight="1">
      <c r="A11" s="185" t="s">
        <v>116</v>
      </c>
      <c r="B11" s="185" t="s">
        <v>117</v>
      </c>
      <c r="C11" s="203" t="s">
        <v>114</v>
      </c>
      <c r="D11" s="197" t="s">
        <v>189</v>
      </c>
    </row>
    <row r="12" spans="1:4" ht="12.75">
      <c r="A12" s="183"/>
      <c r="B12" s="183"/>
      <c r="C12" s="204"/>
      <c r="D12" s="183"/>
    </row>
    <row r="13" spans="1:4" ht="12.75">
      <c r="A13" s="184"/>
      <c r="B13" s="184"/>
      <c r="C13" s="205"/>
      <c r="D13" s="184"/>
    </row>
    <row r="14" spans="1:4" ht="12.75">
      <c r="A14" s="89" t="s">
        <v>12</v>
      </c>
      <c r="B14" s="152"/>
      <c r="C14" s="201"/>
      <c r="D14" s="152"/>
    </row>
    <row r="15" spans="1:5" ht="90">
      <c r="A15" s="151" t="s">
        <v>118</v>
      </c>
      <c r="B15" s="151" t="s">
        <v>119</v>
      </c>
      <c r="C15" s="203" t="s">
        <v>199</v>
      </c>
      <c r="D15" s="90" t="s">
        <v>202</v>
      </c>
      <c r="E15" s="214" t="s">
        <v>219</v>
      </c>
    </row>
    <row r="16" spans="1:9" ht="25.5">
      <c r="A16" s="151" t="s">
        <v>121</v>
      </c>
      <c r="B16" s="151" t="s">
        <v>122</v>
      </c>
      <c r="C16" s="203" t="s">
        <v>114</v>
      </c>
      <c r="D16"/>
      <c r="E16"/>
      <c r="F16"/>
      <c r="G16"/>
      <c r="H16"/>
      <c r="I16"/>
    </row>
    <row r="17" spans="1:4" ht="38.25">
      <c r="A17" s="561" t="s">
        <v>162</v>
      </c>
      <c r="B17" s="564" t="s">
        <v>163</v>
      </c>
      <c r="C17" s="206" t="s">
        <v>190</v>
      </c>
      <c r="D17" s="199" t="s">
        <v>164</v>
      </c>
    </row>
    <row r="18" spans="1:4" ht="12.75">
      <c r="A18" s="562"/>
      <c r="B18" s="565"/>
      <c r="C18" s="207" t="s">
        <v>165</v>
      </c>
      <c r="D18" s="182"/>
    </row>
    <row r="19" spans="1:4" ht="38.25" customHeight="1">
      <c r="A19" s="562"/>
      <c r="B19" s="565"/>
      <c r="C19" s="208" t="s">
        <v>191</v>
      </c>
      <c r="D19" s="197" t="s">
        <v>192</v>
      </c>
    </row>
    <row r="20" spans="1:4" ht="25.5">
      <c r="A20" s="562"/>
      <c r="B20" s="565"/>
      <c r="C20" s="206" t="s">
        <v>191</v>
      </c>
      <c r="D20" s="154" t="s">
        <v>171</v>
      </c>
    </row>
    <row r="21" spans="1:4" ht="51" customHeight="1">
      <c r="A21" s="563"/>
      <c r="B21" s="566"/>
      <c r="C21" s="209" t="s">
        <v>190</v>
      </c>
      <c r="D21" s="199" t="s">
        <v>193</v>
      </c>
    </row>
    <row r="22" spans="1:4" ht="12.75">
      <c r="A22" s="198"/>
      <c r="B22" s="198"/>
      <c r="C22" s="210"/>
      <c r="D22" s="198"/>
    </row>
    <row r="23" spans="1:4" ht="12.75">
      <c r="A23" s="89" t="s">
        <v>15</v>
      </c>
      <c r="B23" s="152"/>
      <c r="C23" s="201"/>
      <c r="D23" s="152"/>
    </row>
    <row r="24" spans="1:4" ht="48" customHeight="1">
      <c r="A24" s="155" t="s">
        <v>128</v>
      </c>
      <c r="B24" s="155" t="s">
        <v>126</v>
      </c>
      <c r="C24" s="203" t="s">
        <v>194</v>
      </c>
      <c r="D24" s="151" t="s">
        <v>195</v>
      </c>
    </row>
    <row r="25" spans="1:4" ht="16.5" customHeight="1">
      <c r="A25" s="152" t="s">
        <v>129</v>
      </c>
      <c r="B25" s="152" t="s">
        <v>127</v>
      </c>
      <c r="C25" s="202" t="s">
        <v>224</v>
      </c>
      <c r="D25" s="152"/>
    </row>
    <row r="26" spans="1:4" ht="42.75" customHeight="1">
      <c r="A26" s="151" t="s">
        <v>130</v>
      </c>
      <c r="B26" s="151" t="s">
        <v>196</v>
      </c>
      <c r="C26" s="203" t="s">
        <v>194</v>
      </c>
      <c r="D26" s="200" t="s">
        <v>197</v>
      </c>
    </row>
    <row r="27" spans="1:4" ht="25.5">
      <c r="A27" s="151" t="s">
        <v>131</v>
      </c>
      <c r="B27" s="185" t="s">
        <v>132</v>
      </c>
      <c r="C27" s="211" t="s">
        <v>111</v>
      </c>
      <c r="D27" s="152"/>
    </row>
    <row r="28" spans="1:4" ht="12.75">
      <c r="A28" s="152"/>
      <c r="B28" s="152" t="s">
        <v>148</v>
      </c>
      <c r="C28" s="202" t="s">
        <v>111</v>
      </c>
      <c r="D28" s="152"/>
    </row>
    <row r="29" spans="1:4" ht="12.75">
      <c r="A29" s="151" t="s">
        <v>225</v>
      </c>
      <c r="B29" s="152" t="s">
        <v>226</v>
      </c>
      <c r="C29" s="201" t="s">
        <v>227</v>
      </c>
      <c r="D29" s="152"/>
    </row>
  </sheetData>
  <mergeCells count="2">
    <mergeCell ref="A17:A21"/>
    <mergeCell ref="B17:B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8">
      <selection activeCell="M41" sqref="M41"/>
    </sheetView>
  </sheetViews>
  <sheetFormatPr defaultColWidth="9.00390625" defaultRowHeight="12.75"/>
  <cols>
    <col min="1" max="1" width="9.625" style="0" customWidth="1"/>
  </cols>
  <sheetData>
    <row r="1" spans="1:4" ht="18">
      <c r="A1" s="567" t="s">
        <v>74</v>
      </c>
      <c r="B1" s="568"/>
      <c r="C1" s="568"/>
      <c r="D1" s="568"/>
    </row>
    <row r="2" spans="1:4" ht="18">
      <c r="A2" s="67"/>
      <c r="B2" s="68"/>
      <c r="C2" s="68"/>
      <c r="D2" s="68"/>
    </row>
    <row r="3" spans="1:4" ht="18">
      <c r="A3" s="69" t="s">
        <v>198</v>
      </c>
      <c r="B3" s="68"/>
      <c r="C3" s="68"/>
      <c r="D3" s="68"/>
    </row>
    <row r="4" spans="1:4" ht="18">
      <c r="A4" s="67" t="s">
        <v>97</v>
      </c>
      <c r="B4" s="68"/>
      <c r="C4" s="68"/>
      <c r="D4" s="68"/>
    </row>
    <row r="6" ht="15.75">
      <c r="A6" s="45" t="s">
        <v>0</v>
      </c>
    </row>
    <row r="7" ht="12.75">
      <c r="A7" s="66" t="s">
        <v>75</v>
      </c>
    </row>
    <row r="9" ht="15.75">
      <c r="A9" s="45" t="s">
        <v>76</v>
      </c>
    </row>
    <row r="10" ht="15.75">
      <c r="A10" s="45" t="s">
        <v>80</v>
      </c>
    </row>
    <row r="11" ht="12.75">
      <c r="B11" s="66" t="s">
        <v>77</v>
      </c>
    </row>
    <row r="12" ht="12.75">
      <c r="B12" s="66" t="s">
        <v>81</v>
      </c>
    </row>
    <row r="13" spans="2:3" ht="12.75">
      <c r="B13" s="66"/>
      <c r="C13" t="s">
        <v>82</v>
      </c>
    </row>
    <row r="14" spans="2:3" ht="12.75">
      <c r="B14" s="66"/>
      <c r="C14" t="s">
        <v>83</v>
      </c>
    </row>
    <row r="15" spans="2:3" ht="12.75">
      <c r="B15" s="66"/>
      <c r="C15" t="s">
        <v>84</v>
      </c>
    </row>
    <row r="17" ht="15.75">
      <c r="A17" s="45" t="s">
        <v>12</v>
      </c>
    </row>
    <row r="18" ht="12.75">
      <c r="A18" s="66" t="s">
        <v>78</v>
      </c>
    </row>
    <row r="19" ht="12.75">
      <c r="B19" t="s">
        <v>94</v>
      </c>
    </row>
    <row r="20" ht="12.75">
      <c r="B20" t="s">
        <v>85</v>
      </c>
    </row>
    <row r="22" ht="12.75">
      <c r="A22" s="66" t="s">
        <v>79</v>
      </c>
    </row>
    <row r="23" spans="1:2" ht="12.75">
      <c r="A23" s="66"/>
      <c r="B23" s="66" t="s">
        <v>89</v>
      </c>
    </row>
    <row r="24" ht="12.75">
      <c r="C24" s="66" t="s">
        <v>86</v>
      </c>
    </row>
    <row r="25" ht="12.75">
      <c r="C25" s="66" t="s">
        <v>87</v>
      </c>
    </row>
    <row r="26" ht="12.75">
      <c r="C26" s="66" t="s">
        <v>88</v>
      </c>
    </row>
    <row r="27" ht="12.75">
      <c r="C27" s="66"/>
    </row>
    <row r="28" ht="12.75">
      <c r="B28" s="66" t="s">
        <v>90</v>
      </c>
    </row>
    <row r="29" ht="12.75">
      <c r="C29" s="66" t="s">
        <v>95</v>
      </c>
    </row>
    <row r="31" ht="12.75">
      <c r="A31" s="66" t="s">
        <v>91</v>
      </c>
    </row>
    <row r="35" ht="15.75">
      <c r="A35" s="45" t="s">
        <v>15</v>
      </c>
    </row>
    <row r="36" ht="12.75">
      <c r="A36" s="66" t="s">
        <v>92</v>
      </c>
    </row>
    <row r="37" ht="12.75">
      <c r="B37" s="66" t="s">
        <v>93</v>
      </c>
    </row>
    <row r="38" ht="12.75">
      <c r="B38" s="66" t="s">
        <v>96</v>
      </c>
    </row>
  </sheetData>
  <mergeCells count="1">
    <mergeCell ref="A1:D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Jaroslava Krotilová</cp:lastModifiedBy>
  <cp:lastPrinted>2004-01-14T08:23:02Z</cp:lastPrinted>
  <dcterms:created xsi:type="dcterms:W3CDTF">1999-02-11T07:52:06Z</dcterms:created>
  <dcterms:modified xsi:type="dcterms:W3CDTF">2004-01-28T13:44:47Z</dcterms:modified>
  <cp:category/>
  <cp:version/>
  <cp:contentType/>
  <cp:contentStatus/>
</cp:coreProperties>
</file>